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5580" firstSheet="4" activeTab="5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tillinger" sheetId="7" r:id="rId7"/>
    <sheet name="Svartider" sheetId="8" r:id="rId8"/>
  </sheets>
  <definedNames/>
  <calcPr fullCalcOnLoad="1"/>
</workbook>
</file>

<file path=xl/comments2.xml><?xml version="1.0" encoding="utf-8"?>
<comments xmlns="http://schemas.openxmlformats.org/spreadsheetml/2006/main">
  <authors>
    <author>haraaa-st</author>
  </authors>
  <commentList>
    <comment ref="C21" authorId="0">
      <text>
        <r>
          <rPr>
            <b/>
            <sz val="8"/>
            <rFont val="Tahoma"/>
            <family val="0"/>
          </rPr>
          <t>9212 prøver sendt til Lab for patologi ikke tatt med.</t>
        </r>
      </text>
    </comment>
  </commentList>
</comments>
</file>

<file path=xl/comments6.xml><?xml version="1.0" encoding="utf-8"?>
<comments xmlns="http://schemas.openxmlformats.org/spreadsheetml/2006/main">
  <authors>
    <author>Guho</author>
  </authors>
  <commentList>
    <comment ref="D20" authorId="0">
      <text>
        <r>
          <rPr>
            <b/>
            <sz val="8"/>
            <rFont val="Tahoma"/>
            <family val="0"/>
          </rPr>
          <t>Guho:</t>
        </r>
        <r>
          <rPr>
            <sz val="8"/>
            <rFont val="Tahoma"/>
            <family val="0"/>
          </rPr>
          <t xml:space="preserve">
Inkludert fosterobduksjoner</t>
        </r>
      </text>
    </comment>
  </commentList>
</comments>
</file>

<file path=xl/comments8.xml><?xml version="1.0" encoding="utf-8"?>
<comments xmlns="http://schemas.openxmlformats.org/spreadsheetml/2006/main">
  <authors>
    <author>Guho</author>
  </authors>
  <commentList>
    <comment ref="G24" authorId="0">
      <text>
        <r>
          <rPr>
            <b/>
            <sz val="8"/>
            <rFont val="Tahoma"/>
            <family val="0"/>
          </rPr>
          <t>Guho:</t>
        </r>
        <r>
          <rPr>
            <sz val="8"/>
            <rFont val="Tahoma"/>
            <family val="0"/>
          </rPr>
          <t xml:space="preserve">
Har ikke statistikk som det etterspørres.
</t>
        </r>
      </text>
    </comment>
  </commentList>
</comments>
</file>

<file path=xl/sharedStrings.xml><?xml version="1.0" encoding="utf-8"?>
<sst xmlns="http://schemas.openxmlformats.org/spreadsheetml/2006/main" count="419" uniqueCount="182">
  <si>
    <t>DNP</t>
  </si>
  <si>
    <t>Totalt</t>
  </si>
  <si>
    <t>Biopsier</t>
  </si>
  <si>
    <t>1-2 blokker</t>
  </si>
  <si>
    <t>3-7 blokker</t>
  </si>
  <si>
    <t>8-19 blokker</t>
  </si>
  <si>
    <t>20 blokker eller mer</t>
  </si>
  <si>
    <t>eksternt</t>
  </si>
  <si>
    <t>eget sykehus</t>
  </si>
  <si>
    <t>Sykehuset Østfold HF, Fredrikstad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</si>
  <si>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</si>
  <si>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</si>
  <si>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</si>
  <si>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</si>
  <si>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</si>
  <si>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</si>
  <si>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</si>
  <si>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</si>
  <si>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</si>
  <si>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</si>
  <si>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Rettsmedisinsk Institutt, UiO</t>
  </si>
  <si>
    <t>GynLab, Oslo</t>
  </si>
  <si>
    <t>SUM</t>
  </si>
  <si>
    <t>Biopsier eksternt:</t>
  </si>
  <si>
    <t>Med dette menes biopsier tatt av rekvirenter utenfor eget sykehus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</si>
  <si>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</si>
  <si>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</si>
  <si>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</si>
  <si>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</si>
  <si>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</si>
  <si>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</si>
  <si>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</si>
  <si>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</si>
  <si>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</si>
  <si>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</si>
  <si>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</si>
  <si>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</si>
  <si>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</si>
  <si>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</si>
  <si>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</si>
  <si>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</si>
  <si>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Fredrikstad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</si>
  <si>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</si>
  <si>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</si>
  <si>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</si>
  <si>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</si>
  <si>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</si>
  <si>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</si>
  <si>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</si>
  <si>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</si>
  <si>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</si>
  <si>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</si>
  <si>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</si>
  <si>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</si>
  <si>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</si>
  <si>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</si>
  <si>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</si>
  <si>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</si>
  <si>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</si>
  <si>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</si>
  <si>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</si>
  <si>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</si>
  <si>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</si>
  <si>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</si>
  <si>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</si>
  <si>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</si>
  <si>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</si>
  <si>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</si>
  <si>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</si>
  <si>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</si>
  <si>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</si>
  <si>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</si>
  <si>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</si>
  <si>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</si>
  <si>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</si>
  <si>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</si>
  <si>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</si>
  <si>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Antall pasienter/remisser</t>
  </si>
  <si>
    <t>Immun- og enzymhistokjemi på ufiksert materiale, antall kasus</t>
  </si>
  <si>
    <t>Immun- og enzymhistokjemi på fiksert materiale, antall kasus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</si>
  <si>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</si>
  <si>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</si>
  <si>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</si>
  <si>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</si>
  <si>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</si>
  <si>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</si>
  <si>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</si>
  <si>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</si>
  <si>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</si>
  <si>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</si>
  <si>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</si>
  <si>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</si>
  <si>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</si>
  <si>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</si>
  <si>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</si>
  <si>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</si>
  <si>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</si>
  <si>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</si>
  <si>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</si>
  <si>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</si>
  <si>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</si>
  <si>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</si>
  <si>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</si>
  <si>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</si>
  <si>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</si>
  <si>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</si>
  <si>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</si>
  <si>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Stillinger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</si>
  <si>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</si>
  <si>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</si>
  <si>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</si>
  <si>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</si>
  <si>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</si>
  <si>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</si>
  <si>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</si>
  <si>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</si>
  <si>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</si>
  <si>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</si>
  <si>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</si>
  <si>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</si>
  <si>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</si>
  <si>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</si>
  <si>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</si>
  <si>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</si>
  <si>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</si>
  <si>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</si>
  <si>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</si>
  <si>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</si>
  <si>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</si>
  <si>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</si>
  <si>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>GynLab</t>
  </si>
  <si>
    <t xml:space="preserve">Den Norske Patologforening presiserer at dette er tall som er frivillig innrapportert for internt bruk i DNP. Dette er ikke offisielle, kvalitetssikrede data. </t>
  </si>
  <si>
    <t>FHI</t>
  </si>
  <si>
    <t>Sum</t>
  </si>
  <si>
    <t>Nordland Sentralsykehus HF, Bodø *)</t>
  </si>
  <si>
    <t>St. Olavs hospital HF, Trondheim **</t>
  </si>
  <si>
    <t>Drammen Sykehus, Vestre Viken HF</t>
  </si>
  <si>
    <t>**</t>
  </si>
  <si>
    <t>biopsier eksternt = polikliniske</t>
  </si>
  <si>
    <t>* Hovedveileder fra patologen, doktorand fra annen avd.</t>
  </si>
  <si>
    <t>&lt;3 dager              </t>
  </si>
  <si>
    <t xml:space="preserve">&lt;14 dager    </t>
  </si>
  <si>
    <t xml:space="preserve">&lt;21 dager    </t>
  </si>
  <si>
    <t>BIOPSI</t>
  </si>
  <si>
    <t>OBDUKSON</t>
  </si>
  <si>
    <t xml:space="preserve">&lt;1  mnd    </t>
  </si>
  <si>
    <t>&lt;3  mnd  </t>
  </si>
  <si>
    <t>&lt;6 mnd  </t>
  </si>
  <si>
    <t>&lt;12 mnd  </t>
  </si>
  <si>
    <t>%</t>
  </si>
  <si>
    <t> &lt; 7 dager </t>
  </si>
  <si>
    <t>BIOPSI CITO</t>
  </si>
  <si>
    <t xml:space="preserve">CYTOLOGI NON-GYN </t>
  </si>
  <si>
    <t>CYTOLOGI SCREENING</t>
  </si>
  <si>
    <t>Rettsmedisinsk institutt</t>
  </si>
  <si>
    <t>Obduksjoner i 2014</t>
  </si>
  <si>
    <t>Fürst laboratorium, Oslo</t>
  </si>
  <si>
    <t xml:space="preserve">Oversikt over forskning i 2014 </t>
  </si>
  <si>
    <t>Oversikt over histologiske prøver i 2014</t>
  </si>
  <si>
    <t>Molekylære us 2014</t>
  </si>
  <si>
    <t>Spesial-us. i 2014</t>
  </si>
  <si>
    <t>Oversikt over cytologiske prøver i 2014</t>
  </si>
  <si>
    <t>Fürst laboratorium</t>
  </si>
  <si>
    <t>Svartider 2014</t>
  </si>
  <si>
    <t xml:space="preserve"> </t>
  </si>
  <si>
    <t>0.2</t>
  </si>
  <si>
    <t>***Nordland Sentralsykehus HF, Bodø</t>
  </si>
  <si>
    <t>0.35</t>
  </si>
  <si>
    <t>*</t>
  </si>
  <si>
    <t>886*</t>
  </si>
  <si>
    <t>**88</t>
  </si>
  <si>
    <t>|</t>
  </si>
  <si>
    <t>Gjennomsnittlig svartid for cito: 7,7 dager</t>
  </si>
  <si>
    <t>&lt;1%</t>
  </si>
  <si>
    <t>-</t>
  </si>
  <si>
    <t>Ahus (gentek)</t>
  </si>
  <si>
    <t xml:space="preserve">minst 17 </t>
  </si>
  <si>
    <t>26334**</t>
  </si>
  <si>
    <t>2610*</t>
  </si>
  <si>
    <t>vet ikke</t>
  </si>
  <si>
    <t>?</t>
  </si>
  <si>
    <t xml:space="preserve"> 4 (nasjonale) og 2 (internasjonale)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</si>
</sst>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2" fillId="0" borderId="2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27" xfId="0" applyFont="1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0" fillId="0" borderId="49" xfId="0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3" fillId="0" borderId="3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10" fontId="0" fillId="0" borderId="15" xfId="0" applyNumberFormat="1" applyBorder="1" applyAlignment="1">
      <alignment/>
    </xf>
    <xf numFmtId="0" fontId="0" fillId="0" borderId="17" xfId="0" applyFont="1" applyBorder="1" applyAlignment="1">
      <alignment/>
    </xf>
    <xf numFmtId="9" fontId="0" fillId="0" borderId="14" xfId="58" applyFont="1" applyBorder="1" applyAlignment="1">
      <alignment/>
    </xf>
    <xf numFmtId="9" fontId="0" fillId="0" borderId="36" xfId="58" applyFont="1" applyBorder="1" applyAlignment="1">
      <alignment/>
    </xf>
    <xf numFmtId="0" fontId="11" fillId="33" borderId="14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7" xfId="58" applyNumberFormat="1" applyFont="1" applyBorder="1" applyAlignment="1">
      <alignment/>
    </xf>
    <xf numFmtId="0" fontId="0" fillId="0" borderId="14" xfId="58" applyNumberFormat="1" applyFont="1" applyBorder="1" applyAlignment="1">
      <alignment/>
    </xf>
    <xf numFmtId="0" fontId="0" fillId="0" borderId="36" xfId="58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5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5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2" fontId="5" fillId="0" borderId="52" xfId="0" applyNumberFormat="1" applyFont="1" applyBorder="1" applyAlignment="1">
      <alignment vertical="top" wrapText="1"/>
    </xf>
    <xf numFmtId="0" fontId="5" fillId="33" borderId="5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33" borderId="52" xfId="55" applyFont="1" applyFill="1" applyBorder="1" applyAlignment="1">
      <alignment vertical="top" wrapText="1"/>
      <protection/>
    </xf>
    <xf numFmtId="0" fontId="5" fillId="33" borderId="13" xfId="55" applyFont="1" applyFill="1" applyBorder="1" applyAlignment="1">
      <alignment vertical="top" wrapText="1"/>
      <protection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C3">
      <selection activeCell="G31" sqref="G31"/>
    </sheetView>
  </sheetViews>
  <sheetFormatPr defaultColWidth="11.421875" defaultRowHeight="12.75"/>
  <cols>
    <col min="1" max="1" width="11.421875" style="0" customWidth="1"/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1.00390625" style="0" customWidth="1"/>
  </cols>
  <sheetData>
    <row r="1" spans="1:2" ht="13.5" thickBot="1">
      <c r="A1" s="1" t="s">
        <v>0</v>
      </c>
      <c r="B1" s="1" t="s">
        <v>157</v>
      </c>
    </row>
    <row r="2" spans="1:7" ht="12.75">
      <c r="A2" s="1"/>
      <c r="B2" s="1"/>
      <c r="C2" s="20" t="s">
        <v>98</v>
      </c>
      <c r="D2" s="20"/>
      <c r="E2" s="20"/>
      <c r="F2" s="42" t="s">
        <v>106</v>
      </c>
      <c r="G2" s="20" t="s">
        <v>109</v>
      </c>
    </row>
    <row r="3" spans="3:7" ht="12.75">
      <c r="C3" s="26" t="s">
        <v>97</v>
      </c>
      <c r="D3" s="26" t="s">
        <v>93</v>
      </c>
      <c r="E3" s="26" t="s">
        <v>95</v>
      </c>
      <c r="F3" s="43" t="s">
        <v>105</v>
      </c>
      <c r="G3" s="26" t="s">
        <v>110</v>
      </c>
    </row>
    <row r="4" spans="3:7" ht="12.75">
      <c r="C4" s="26" t="s">
        <v>99</v>
      </c>
      <c r="D4" s="26" t="s">
        <v>94</v>
      </c>
      <c r="E4" s="26" t="s">
        <v>96</v>
      </c>
      <c r="F4" s="44" t="s">
        <v>101</v>
      </c>
      <c r="G4" s="26" t="s">
        <v>111</v>
      </c>
    </row>
    <row r="5" spans="3:7" ht="13.5" thickBot="1">
      <c r="C5" s="22" t="s">
        <v>100</v>
      </c>
      <c r="D5" s="22"/>
      <c r="E5" s="22"/>
      <c r="F5" s="43" t="s">
        <v>102</v>
      </c>
      <c r="G5" s="22" t="s">
        <v>112</v>
      </c>
    </row>
    <row r="6" spans="3:7" ht="13.5" thickBot="1">
      <c r="C6" s="18"/>
      <c r="D6" s="16"/>
      <c r="E6" s="21"/>
      <c r="F6" s="45"/>
      <c r="G6" s="18"/>
    </row>
    <row r="7" spans="2:7" ht="12.75">
      <c r="B7" s="33" t="s">
        <v>9</v>
      </c>
      <c r="C7" s="15">
        <v>0</v>
      </c>
      <c r="D7" s="14">
        <v>0</v>
      </c>
      <c r="E7" s="15">
        <v>0</v>
      </c>
      <c r="F7" s="46">
        <v>0</v>
      </c>
      <c r="G7" s="15">
        <v>0</v>
      </c>
    </row>
    <row r="8" spans="2:7" ht="12.75">
      <c r="B8" s="34" t="s">
        <v>127</v>
      </c>
      <c r="C8" s="15">
        <v>10</v>
      </c>
      <c r="D8" s="14"/>
      <c r="E8" s="15"/>
      <c r="F8" s="46">
        <v>7</v>
      </c>
      <c r="G8" s="15" t="s">
        <v>181</v>
      </c>
    </row>
    <row r="9" spans="2:7" ht="12.75">
      <c r="B9" s="34" t="s">
        <v>128</v>
      </c>
      <c r="C9" s="112">
        <v>139</v>
      </c>
      <c r="D9" s="113">
        <v>8</v>
      </c>
      <c r="E9" s="114">
        <v>16</v>
      </c>
      <c r="F9" s="115"/>
      <c r="G9" s="116">
        <v>2</v>
      </c>
    </row>
    <row r="10" spans="2:7" ht="12.75">
      <c r="B10" s="34" t="s">
        <v>87</v>
      </c>
      <c r="C10" s="15"/>
      <c r="D10" s="14"/>
      <c r="E10" s="15"/>
      <c r="F10" s="46"/>
      <c r="G10" s="15"/>
    </row>
    <row r="11" spans="2:7" ht="12.75">
      <c r="B11" s="34" t="s">
        <v>10</v>
      </c>
      <c r="C11" s="15">
        <v>0</v>
      </c>
      <c r="D11" s="14">
        <v>0</v>
      </c>
      <c r="E11" s="15">
        <v>0</v>
      </c>
      <c r="F11" s="46">
        <v>0</v>
      </c>
      <c r="G11" s="15">
        <v>0</v>
      </c>
    </row>
    <row r="12" spans="2:7" ht="12.75">
      <c r="B12" s="34" t="s">
        <v>11</v>
      </c>
      <c r="C12" s="15">
        <v>3</v>
      </c>
      <c r="D12" s="14"/>
      <c r="E12" s="15"/>
      <c r="F12" s="46"/>
      <c r="G12" s="15"/>
    </row>
    <row r="13" spans="2:7" ht="12.75">
      <c r="B13" s="34" t="s">
        <v>12</v>
      </c>
      <c r="C13" s="15">
        <v>3</v>
      </c>
      <c r="D13" s="14">
        <v>1</v>
      </c>
      <c r="E13" s="15">
        <v>0</v>
      </c>
      <c r="F13" s="46">
        <v>1</v>
      </c>
      <c r="G13" s="15"/>
    </row>
    <row r="14" spans="2:7" ht="12.75">
      <c r="B14" s="34" t="s">
        <v>86</v>
      </c>
      <c r="C14" s="15"/>
      <c r="D14" s="14"/>
      <c r="E14" s="15"/>
      <c r="F14" s="46"/>
      <c r="G14" s="15"/>
    </row>
    <row r="15" spans="2:7" s="86" customFormat="1" ht="12.75">
      <c r="B15" s="87" t="s">
        <v>108</v>
      </c>
      <c r="C15" s="99">
        <v>7</v>
      </c>
      <c r="D15" s="100">
        <v>1</v>
      </c>
      <c r="E15" s="99"/>
      <c r="F15" s="101"/>
      <c r="G15" s="99"/>
    </row>
    <row r="16" spans="2:7" ht="12.75">
      <c r="B16" s="34" t="s">
        <v>13</v>
      </c>
      <c r="C16" s="15">
        <v>62</v>
      </c>
      <c r="D16" s="14">
        <v>3</v>
      </c>
      <c r="E16" s="15"/>
      <c r="F16" s="46" t="s">
        <v>176</v>
      </c>
      <c r="G16" s="15">
        <v>4</v>
      </c>
    </row>
    <row r="17" spans="2:7" ht="12.75">
      <c r="B17" s="34" t="s">
        <v>14</v>
      </c>
      <c r="C17" s="15">
        <v>0</v>
      </c>
      <c r="D17" s="14">
        <v>0</v>
      </c>
      <c r="E17" s="84" t="s">
        <v>173</v>
      </c>
      <c r="F17" s="46">
        <v>2</v>
      </c>
      <c r="G17" s="15">
        <v>0</v>
      </c>
    </row>
    <row r="18" spans="2:7" ht="12.75">
      <c r="B18" s="28" t="s">
        <v>88</v>
      </c>
      <c r="C18" s="15"/>
      <c r="D18" s="14"/>
      <c r="E18" s="15"/>
      <c r="F18" s="46"/>
      <c r="G18" s="15"/>
    </row>
    <row r="19" spans="2:7" ht="12.75">
      <c r="B19" s="34" t="s">
        <v>15</v>
      </c>
      <c r="C19" s="15">
        <v>1</v>
      </c>
      <c r="D19" s="14">
        <v>0</v>
      </c>
      <c r="E19" s="15"/>
      <c r="F19" s="46">
        <v>0</v>
      </c>
      <c r="G19" s="15">
        <v>0</v>
      </c>
    </row>
    <row r="20" spans="2:7" ht="12.75">
      <c r="B20" s="34" t="s">
        <v>16</v>
      </c>
      <c r="C20" s="99">
        <v>0</v>
      </c>
      <c r="D20" s="100">
        <v>0</v>
      </c>
      <c r="E20" s="99" t="s">
        <v>168</v>
      </c>
      <c r="F20" s="101">
        <v>0</v>
      </c>
      <c r="G20" s="99">
        <v>0</v>
      </c>
    </row>
    <row r="21" spans="2:7" ht="12.75">
      <c r="B21" s="34" t="s">
        <v>17</v>
      </c>
      <c r="C21" s="99">
        <v>14</v>
      </c>
      <c r="D21" s="105">
        <v>0</v>
      </c>
      <c r="E21" s="99">
        <v>3</v>
      </c>
      <c r="F21" s="101">
        <v>3</v>
      </c>
      <c r="G21" s="99">
        <v>1</v>
      </c>
    </row>
    <row r="22" spans="2:7" ht="12.75">
      <c r="B22" s="34" t="s">
        <v>18</v>
      </c>
      <c r="C22" s="15">
        <v>24</v>
      </c>
      <c r="D22" s="14">
        <v>0</v>
      </c>
      <c r="E22" s="15"/>
      <c r="F22" s="46">
        <v>9</v>
      </c>
      <c r="G22" s="15">
        <v>0</v>
      </c>
    </row>
    <row r="23" spans="2:7" ht="12.75">
      <c r="B23" s="34" t="s">
        <v>19</v>
      </c>
      <c r="C23" s="15"/>
      <c r="D23" s="14"/>
      <c r="E23" s="15"/>
      <c r="F23" s="46"/>
      <c r="G23" s="15"/>
    </row>
    <row r="24" spans="2:7" ht="12.75">
      <c r="B24" s="34" t="s">
        <v>20</v>
      </c>
      <c r="C24" s="15"/>
      <c r="D24" s="14"/>
      <c r="E24" s="15"/>
      <c r="F24" s="46"/>
      <c r="G24" s="15"/>
    </row>
    <row r="25" spans="2:7" ht="12.75">
      <c r="B25" s="34" t="s">
        <v>156</v>
      </c>
      <c r="C25" s="15"/>
      <c r="D25" s="14"/>
      <c r="E25" s="15"/>
      <c r="F25" s="46"/>
      <c r="G25" s="15"/>
    </row>
    <row r="26" spans="2:7" ht="13.5" thickBot="1">
      <c r="B26" s="36" t="s">
        <v>21</v>
      </c>
      <c r="C26" s="15"/>
      <c r="D26" s="14"/>
      <c r="E26" s="15"/>
      <c r="F26" s="46"/>
      <c r="G26" s="15"/>
    </row>
    <row r="27" spans="2:7" ht="12.75">
      <c r="B27" s="11"/>
      <c r="C27" s="15"/>
      <c r="D27" s="14"/>
      <c r="E27" s="15"/>
      <c r="F27" s="46"/>
      <c r="G27" s="15"/>
    </row>
    <row r="28" spans="2:7" ht="13.5" thickBot="1">
      <c r="B28" s="13" t="s">
        <v>22</v>
      </c>
      <c r="C28" s="19">
        <f>SUM(C6:C27)</f>
        <v>263</v>
      </c>
      <c r="D28" s="19">
        <f>SUM(D6:D27)</f>
        <v>13</v>
      </c>
      <c r="E28" s="19">
        <f>SUM(E6:E27)</f>
        <v>19</v>
      </c>
      <c r="F28" s="19">
        <f>SUM(F6:F27)</f>
        <v>22</v>
      </c>
      <c r="G28" s="19">
        <f>SUM(G6:G27)</f>
        <v>7</v>
      </c>
    </row>
    <row r="30" ht="12.75">
      <c r="B30" s="69"/>
    </row>
    <row r="32" ht="12.75">
      <c r="B32" t="s">
        <v>139</v>
      </c>
    </row>
    <row r="34" ht="12.75">
      <c r="B34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0">
      <selection activeCell="C27" sqref="C27:K27"/>
    </sheetView>
  </sheetViews>
  <sheetFormatPr defaultColWidth="11.421875" defaultRowHeight="12.75"/>
  <cols>
    <col min="1" max="1" width="11.421875" style="0" customWidth="1"/>
    <col min="2" max="2" width="43.421875" style="0" customWidth="1"/>
    <col min="3" max="5" width="11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21.8515625" style="0" customWidth="1"/>
    <col min="10" max="10" width="11.421875" style="0" customWidth="1"/>
    <col min="11" max="11" width="12.421875" style="0" customWidth="1"/>
  </cols>
  <sheetData>
    <row r="1" spans="1:2" ht="12.75">
      <c r="A1" s="1" t="s">
        <v>0</v>
      </c>
      <c r="B1" s="1" t="s">
        <v>158</v>
      </c>
    </row>
    <row r="2" spans="1:2" ht="12.75">
      <c r="A2" s="1"/>
      <c r="B2" s="1"/>
    </row>
    <row r="4" ht="12.75" customHeight="1" thickBot="1"/>
    <row r="5" spans="3:11" ht="12.75">
      <c r="C5" s="30" t="s">
        <v>90</v>
      </c>
      <c r="D5" s="30" t="s">
        <v>103</v>
      </c>
      <c r="E5" s="30" t="s">
        <v>90</v>
      </c>
      <c r="F5" s="30" t="s">
        <v>92</v>
      </c>
      <c r="G5" s="30" t="s">
        <v>92</v>
      </c>
      <c r="H5" s="30" t="s">
        <v>92</v>
      </c>
      <c r="I5" s="30" t="s">
        <v>92</v>
      </c>
      <c r="J5" s="30" t="s">
        <v>2</v>
      </c>
      <c r="K5" s="30" t="s">
        <v>2</v>
      </c>
    </row>
    <row r="6" spans="3:11" ht="13.5" thickBot="1">
      <c r="C6" s="12" t="s">
        <v>2</v>
      </c>
      <c r="D6" s="12" t="s">
        <v>104</v>
      </c>
      <c r="E6" s="12" t="s">
        <v>91</v>
      </c>
      <c r="F6" s="12" t="s">
        <v>3</v>
      </c>
      <c r="G6" s="12" t="s">
        <v>4</v>
      </c>
      <c r="H6" s="12" t="s">
        <v>5</v>
      </c>
      <c r="I6" s="12" t="s">
        <v>6</v>
      </c>
      <c r="J6" s="31" t="s">
        <v>7</v>
      </c>
      <c r="K6" s="31" t="s">
        <v>8</v>
      </c>
    </row>
    <row r="7" spans="2:11" ht="12.75">
      <c r="B7" s="33" t="s">
        <v>9</v>
      </c>
      <c r="C7" s="15">
        <v>28983</v>
      </c>
      <c r="D7" s="15">
        <v>109460</v>
      </c>
      <c r="E7" s="15">
        <v>87393</v>
      </c>
      <c r="F7" s="15">
        <v>16501</v>
      </c>
      <c r="G7" s="15">
        <v>7231</v>
      </c>
      <c r="H7" s="15">
        <v>5059</v>
      </c>
      <c r="I7" s="15">
        <v>167</v>
      </c>
      <c r="J7" s="15" t="s">
        <v>177</v>
      </c>
      <c r="K7" s="15" t="s">
        <v>178</v>
      </c>
    </row>
    <row r="8" spans="2:11" ht="12.75">
      <c r="B8" s="34" t="s">
        <v>127</v>
      </c>
      <c r="C8" s="15">
        <v>35958</v>
      </c>
      <c r="D8" s="15">
        <v>129300</v>
      </c>
      <c r="E8" s="15">
        <v>106644</v>
      </c>
      <c r="F8" s="15">
        <v>25170</v>
      </c>
      <c r="G8" s="15">
        <v>7597</v>
      </c>
      <c r="H8" s="15">
        <v>2385</v>
      </c>
      <c r="I8" s="15">
        <v>530</v>
      </c>
      <c r="J8" s="15"/>
      <c r="K8" s="15"/>
    </row>
    <row r="9" spans="2:11" ht="12.75">
      <c r="B9" s="34" t="s">
        <v>128</v>
      </c>
      <c r="C9" s="15">
        <v>64870</v>
      </c>
      <c r="D9">
        <v>508400</v>
      </c>
      <c r="E9" s="15">
        <v>233180</v>
      </c>
      <c r="F9" s="15">
        <v>42380</v>
      </c>
      <c r="G9" s="15">
        <v>14950</v>
      </c>
      <c r="H9" s="15">
        <v>5840</v>
      </c>
      <c r="I9" s="15">
        <v>1700</v>
      </c>
      <c r="J9" s="15">
        <v>27600</v>
      </c>
      <c r="K9" s="15">
        <v>37270</v>
      </c>
    </row>
    <row r="10" spans="2:11" s="72" customFormat="1" ht="12.75">
      <c r="B10" s="34" t="s">
        <v>87</v>
      </c>
      <c r="C10" s="98">
        <v>20640</v>
      </c>
      <c r="D10" s="98">
        <v>79605</v>
      </c>
      <c r="E10" s="98">
        <v>73704</v>
      </c>
      <c r="F10" s="98">
        <v>12847</v>
      </c>
      <c r="G10" s="98">
        <v>5745</v>
      </c>
      <c r="H10" s="98">
        <v>1716</v>
      </c>
      <c r="I10" s="98">
        <v>412</v>
      </c>
      <c r="J10" s="98">
        <v>3781</v>
      </c>
      <c r="K10" s="98">
        <v>7205</v>
      </c>
    </row>
    <row r="11" spans="2:11" ht="12.75">
      <c r="B11" s="34" t="s">
        <v>136</v>
      </c>
      <c r="C11" s="15">
        <v>36194</v>
      </c>
      <c r="D11" s="15">
        <v>105300</v>
      </c>
      <c r="E11" s="15">
        <v>84651</v>
      </c>
      <c r="F11" s="15">
        <v>27128</v>
      </c>
      <c r="G11" s="15">
        <v>7143</v>
      </c>
      <c r="H11" s="15">
        <v>2267</v>
      </c>
      <c r="I11" s="15">
        <v>128</v>
      </c>
      <c r="J11" s="15">
        <v>30520</v>
      </c>
      <c r="K11" s="15">
        <v>5674</v>
      </c>
    </row>
    <row r="12" spans="2:11" ht="12.75">
      <c r="B12" s="34" t="s">
        <v>11</v>
      </c>
      <c r="C12" s="15">
        <v>24494</v>
      </c>
      <c r="D12" s="15">
        <v>63478</v>
      </c>
      <c r="E12" s="15">
        <v>52521</v>
      </c>
      <c r="F12" s="15">
        <v>20046</v>
      </c>
      <c r="G12" s="15">
        <v>3236</v>
      </c>
      <c r="H12" s="15">
        <v>1078</v>
      </c>
      <c r="I12" s="98">
        <v>130</v>
      </c>
      <c r="J12" s="15">
        <v>12350</v>
      </c>
      <c r="K12" s="15">
        <v>12144</v>
      </c>
    </row>
    <row r="13" spans="2:11" ht="12.75">
      <c r="B13" s="34" t="s">
        <v>12</v>
      </c>
      <c r="C13" s="15">
        <v>17304</v>
      </c>
      <c r="D13" s="15">
        <v>45879</v>
      </c>
      <c r="E13" s="15">
        <v>42451</v>
      </c>
      <c r="F13" s="15">
        <v>13083</v>
      </c>
      <c r="G13" s="15">
        <v>3252</v>
      </c>
      <c r="H13" s="15">
        <v>905</v>
      </c>
      <c r="I13" s="15">
        <v>120</v>
      </c>
      <c r="J13" s="15">
        <v>6214</v>
      </c>
      <c r="K13" s="15">
        <v>3335</v>
      </c>
    </row>
    <row r="14" spans="2:11" ht="12.75">
      <c r="B14" s="34" t="s">
        <v>86</v>
      </c>
      <c r="C14" s="99">
        <v>31316</v>
      </c>
      <c r="D14" s="99">
        <v>114643</v>
      </c>
      <c r="E14" s="99">
        <v>93776</v>
      </c>
      <c r="F14" s="117">
        <f>E14*0.66</f>
        <v>61892.16</v>
      </c>
      <c r="G14" s="117">
        <f>E14*0.25</f>
        <v>23444</v>
      </c>
      <c r="H14" s="117">
        <f>E14*0.08</f>
        <v>7502.08</v>
      </c>
      <c r="I14" s="117">
        <f>E14-SUM(F14:H14)</f>
        <v>937.7599999999948</v>
      </c>
      <c r="J14" s="99">
        <f>C14-K14</f>
        <v>17660</v>
      </c>
      <c r="K14" s="99">
        <f>4019+9637</f>
        <v>13656</v>
      </c>
    </row>
    <row r="15" spans="2:11" s="86" customFormat="1" ht="12.75">
      <c r="B15" s="87" t="s">
        <v>108</v>
      </c>
      <c r="C15" s="99">
        <v>31215</v>
      </c>
      <c r="D15" s="99">
        <v>105856</v>
      </c>
      <c r="E15" s="99">
        <v>90332</v>
      </c>
      <c r="F15" s="99">
        <v>21115</v>
      </c>
      <c r="G15" s="99">
        <v>8266</v>
      </c>
      <c r="H15" s="99">
        <v>1588</v>
      </c>
      <c r="I15" s="99">
        <v>246</v>
      </c>
      <c r="J15" s="99"/>
      <c r="K15" s="99"/>
    </row>
    <row r="16" spans="2:11" ht="12.75">
      <c r="B16" s="34" t="s">
        <v>13</v>
      </c>
      <c r="C16" s="15">
        <v>45550</v>
      </c>
      <c r="D16" s="15">
        <v>230116</v>
      </c>
      <c r="E16" s="15">
        <v>161124</v>
      </c>
      <c r="F16" s="15">
        <v>32775</v>
      </c>
      <c r="G16" s="15">
        <v>7383</v>
      </c>
      <c r="H16" s="15">
        <v>4125</v>
      </c>
      <c r="I16" s="98">
        <v>1017</v>
      </c>
      <c r="J16" s="15">
        <v>26405</v>
      </c>
      <c r="K16" s="15">
        <v>19145</v>
      </c>
    </row>
    <row r="17" spans="2:12" ht="12.75">
      <c r="B17" s="34" t="s">
        <v>14</v>
      </c>
      <c r="C17" s="15">
        <v>8406</v>
      </c>
      <c r="D17" s="15">
        <v>24660</v>
      </c>
      <c r="E17" s="15">
        <v>21774</v>
      </c>
      <c r="F17" s="15">
        <v>6286</v>
      </c>
      <c r="G17" s="15">
        <v>1394</v>
      </c>
      <c r="H17" s="15">
        <v>637</v>
      </c>
      <c r="I17" s="15">
        <v>67</v>
      </c>
      <c r="J17" s="15">
        <v>1940</v>
      </c>
      <c r="K17" s="15">
        <v>6466</v>
      </c>
      <c r="L17" t="s">
        <v>137</v>
      </c>
    </row>
    <row r="18" spans="2:12" ht="12.75">
      <c r="B18" s="28" t="s">
        <v>88</v>
      </c>
      <c r="C18" s="15">
        <v>7974</v>
      </c>
      <c r="D18" s="15">
        <v>49430</v>
      </c>
      <c r="E18" s="15">
        <v>34766</v>
      </c>
      <c r="F18" s="15">
        <v>3900</v>
      </c>
      <c r="G18" s="15">
        <v>1676</v>
      </c>
      <c r="H18" s="15"/>
      <c r="I18" s="98"/>
      <c r="J18" s="15">
        <v>5272</v>
      </c>
      <c r="K18" s="15">
        <v>2702</v>
      </c>
      <c r="L18" t="s">
        <v>138</v>
      </c>
    </row>
    <row r="19" spans="2:11" ht="12.75">
      <c r="B19" s="34" t="s">
        <v>15</v>
      </c>
      <c r="C19" s="15">
        <v>16866</v>
      </c>
      <c r="D19" s="15">
        <v>58283</v>
      </c>
      <c r="E19" s="15">
        <v>34298</v>
      </c>
      <c r="F19" s="15">
        <v>13490</v>
      </c>
      <c r="G19" s="15">
        <v>2788</v>
      </c>
      <c r="H19" s="15">
        <v>576</v>
      </c>
      <c r="I19" s="98">
        <v>12</v>
      </c>
      <c r="J19" s="15">
        <v>6896</v>
      </c>
      <c r="K19" s="15">
        <v>9970</v>
      </c>
    </row>
    <row r="20" spans="2:11" ht="12.75">
      <c r="B20" s="34" t="s">
        <v>16</v>
      </c>
      <c r="C20" s="99">
        <f>J20+K20</f>
        <v>8084</v>
      </c>
      <c r="D20" s="99">
        <v>25035</v>
      </c>
      <c r="E20" s="99">
        <v>17170</v>
      </c>
      <c r="F20" s="99">
        <v>6197</v>
      </c>
      <c r="G20" s="99">
        <v>1266</v>
      </c>
      <c r="H20" s="99">
        <v>313</v>
      </c>
      <c r="I20" s="102">
        <v>11</v>
      </c>
      <c r="J20" s="99">
        <v>3670</v>
      </c>
      <c r="K20" s="99">
        <v>4414</v>
      </c>
    </row>
    <row r="21" spans="2:11" ht="12.75">
      <c r="B21" s="34" t="s">
        <v>135</v>
      </c>
      <c r="C21" s="99">
        <v>40466</v>
      </c>
      <c r="D21" s="99">
        <v>158041</v>
      </c>
      <c r="E21" s="99">
        <v>111663</v>
      </c>
      <c r="F21" s="99">
        <v>28280</v>
      </c>
      <c r="G21" s="99">
        <v>8970</v>
      </c>
      <c r="H21" s="99">
        <v>2820</v>
      </c>
      <c r="I21" s="102">
        <v>360</v>
      </c>
      <c r="J21" s="99">
        <v>18687</v>
      </c>
      <c r="K21" s="99">
        <v>21791</v>
      </c>
    </row>
    <row r="22" spans="2:12" ht="12.75">
      <c r="B22" s="34" t="s">
        <v>18</v>
      </c>
      <c r="C22" s="77">
        <v>19613</v>
      </c>
      <c r="D22" s="77">
        <v>53856</v>
      </c>
      <c r="E22" s="77">
        <v>49283</v>
      </c>
      <c r="F22" s="77">
        <v>14926</v>
      </c>
      <c r="G22" s="77">
        <v>3437</v>
      </c>
      <c r="H22" s="77">
        <v>1098</v>
      </c>
      <c r="I22" s="77">
        <v>197</v>
      </c>
      <c r="J22" s="77">
        <v>16880</v>
      </c>
      <c r="K22" s="77">
        <v>2733</v>
      </c>
      <c r="L22" s="72" t="s">
        <v>164</v>
      </c>
    </row>
    <row r="23" spans="2:11" ht="12.75">
      <c r="B23" s="34" t="s">
        <v>19</v>
      </c>
      <c r="C23" s="15">
        <v>32015</v>
      </c>
      <c r="D23" s="15">
        <v>92277</v>
      </c>
      <c r="E23" s="15">
        <v>85260</v>
      </c>
      <c r="F23" s="15">
        <v>23722</v>
      </c>
      <c r="G23" s="15">
        <v>5636</v>
      </c>
      <c r="H23" s="15">
        <v>2285</v>
      </c>
      <c r="I23" s="98">
        <v>232</v>
      </c>
      <c r="J23" s="15">
        <v>26715</v>
      </c>
      <c r="K23" s="15">
        <v>5300</v>
      </c>
    </row>
    <row r="24" spans="2:12" ht="12.75">
      <c r="B24" s="34" t="s">
        <v>132</v>
      </c>
      <c r="C24" s="15"/>
      <c r="D24" s="15"/>
      <c r="E24" s="15"/>
      <c r="F24" s="15"/>
      <c r="G24" s="15"/>
      <c r="H24" s="15"/>
      <c r="I24" s="15"/>
      <c r="J24" s="15"/>
      <c r="K24" s="15"/>
      <c r="L24" s="72" t="s">
        <v>164</v>
      </c>
    </row>
    <row r="25" spans="2:11" ht="12.75">
      <c r="B25" s="34" t="s">
        <v>156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2:12" ht="13.5" thickBot="1">
      <c r="B26" s="36" t="s">
        <v>21</v>
      </c>
      <c r="C26" s="15">
        <v>7589</v>
      </c>
      <c r="D26" s="15">
        <v>20103</v>
      </c>
      <c r="E26" s="15">
        <v>13455</v>
      </c>
      <c r="F26" s="15">
        <v>4441</v>
      </c>
      <c r="G26" s="15">
        <v>3004</v>
      </c>
      <c r="H26" s="15">
        <v>119</v>
      </c>
      <c r="I26" s="15"/>
      <c r="J26" s="15">
        <v>7589</v>
      </c>
      <c r="K26" s="15"/>
      <c r="L26" s="72" t="s">
        <v>164</v>
      </c>
    </row>
    <row r="27" spans="2:11" ht="13.5" thickBot="1">
      <c r="B27" s="35" t="s">
        <v>22</v>
      </c>
      <c r="C27" s="29">
        <f>SUM(C7:C26)</f>
        <v>477537</v>
      </c>
      <c r="D27" s="29">
        <f aca="true" t="shared" si="0" ref="D27:K27">SUM(D7:D26)</f>
        <v>1973722</v>
      </c>
      <c r="E27" s="29">
        <f t="shared" si="0"/>
        <v>1393445</v>
      </c>
      <c r="F27" s="29">
        <f t="shared" si="0"/>
        <v>374179.16000000003</v>
      </c>
      <c r="G27" s="29">
        <f t="shared" si="0"/>
        <v>116418</v>
      </c>
      <c r="H27" s="29">
        <f t="shared" si="0"/>
        <v>40313.08</v>
      </c>
      <c r="I27" s="29">
        <f t="shared" si="0"/>
        <v>6266.759999999995</v>
      </c>
      <c r="J27" s="29">
        <f t="shared" si="0"/>
        <v>212179</v>
      </c>
      <c r="K27" s="29">
        <f t="shared" si="0"/>
        <v>151805</v>
      </c>
    </row>
    <row r="30" spans="3:5" ht="12.75">
      <c r="C30" s="1" t="s">
        <v>23</v>
      </c>
      <c r="D30" s="1"/>
      <c r="E30" s="1" t="s">
        <v>24</v>
      </c>
    </row>
    <row r="38" ht="12.75">
      <c r="B38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D27" sqref="D27:N27"/>
    </sheetView>
  </sheetViews>
  <sheetFormatPr defaultColWidth="11.421875" defaultRowHeight="12.75"/>
  <cols>
    <col min="1" max="1" width="11.421875" style="0" customWidth="1"/>
    <col min="2" max="2" width="42.8515625" style="0" bestFit="1" customWidth="1"/>
    <col min="3" max="10" width="11.421875" style="0" customWidth="1"/>
    <col min="11" max="11" width="14.140625" style="0" customWidth="1"/>
    <col min="12" max="12" width="15.00390625" style="0" customWidth="1"/>
  </cols>
  <sheetData>
    <row r="1" spans="1:2" ht="12.75">
      <c r="A1" s="1" t="s">
        <v>0</v>
      </c>
      <c r="B1" s="1" t="s">
        <v>159</v>
      </c>
    </row>
    <row r="2" spans="3:14" ht="13.5" thickBo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2.75">
      <c r="B3" s="47"/>
      <c r="C3" s="20"/>
      <c r="D3" s="20"/>
      <c r="E3" t="s">
        <v>116</v>
      </c>
      <c r="F3" s="20" t="s">
        <v>116</v>
      </c>
      <c r="G3" t="s">
        <v>116</v>
      </c>
      <c r="H3" s="20" t="s">
        <v>116</v>
      </c>
      <c r="I3" s="20"/>
      <c r="J3" s="20"/>
      <c r="L3" s="20"/>
      <c r="M3" t="s">
        <v>121</v>
      </c>
      <c r="N3" s="20" t="s">
        <v>121</v>
      </c>
    </row>
    <row r="4" spans="2:14" ht="12.75">
      <c r="B4" s="47"/>
      <c r="C4" s="26" t="s">
        <v>116</v>
      </c>
      <c r="D4" s="26" t="s">
        <v>116</v>
      </c>
      <c r="E4" t="s">
        <v>114</v>
      </c>
      <c r="F4" s="26" t="s">
        <v>113</v>
      </c>
      <c r="G4" t="s">
        <v>114</v>
      </c>
      <c r="H4" s="26" t="s">
        <v>113</v>
      </c>
      <c r="I4" t="s">
        <v>116</v>
      </c>
      <c r="J4" s="26" t="s">
        <v>116</v>
      </c>
      <c r="K4" t="s">
        <v>90</v>
      </c>
      <c r="L4" s="26" t="s">
        <v>90</v>
      </c>
      <c r="M4" t="s">
        <v>123</v>
      </c>
      <c r="N4" s="26" t="s">
        <v>123</v>
      </c>
    </row>
    <row r="5" spans="2:14" ht="12.75">
      <c r="B5" s="47"/>
      <c r="C5" s="26" t="s">
        <v>114</v>
      </c>
      <c r="D5" s="26" t="s">
        <v>113</v>
      </c>
      <c r="E5" t="s">
        <v>117</v>
      </c>
      <c r="F5" s="26" t="s">
        <v>117</v>
      </c>
      <c r="G5" t="s">
        <v>119</v>
      </c>
      <c r="H5" s="26" t="s">
        <v>119</v>
      </c>
      <c r="I5" t="s">
        <v>114</v>
      </c>
      <c r="J5" s="26" t="s">
        <v>113</v>
      </c>
      <c r="K5" t="s">
        <v>122</v>
      </c>
      <c r="L5" s="26" t="s">
        <v>122</v>
      </c>
      <c r="M5" t="s">
        <v>124</v>
      </c>
      <c r="N5" s="26" t="s">
        <v>126</v>
      </c>
    </row>
    <row r="6" spans="2:14" ht="13.5" thickBot="1">
      <c r="B6" s="47"/>
      <c r="C6" s="22" t="s">
        <v>115</v>
      </c>
      <c r="D6" s="22" t="s">
        <v>115</v>
      </c>
      <c r="E6" s="23" t="s">
        <v>118</v>
      </c>
      <c r="F6" s="22" t="s">
        <v>118</v>
      </c>
      <c r="G6" s="23" t="s">
        <v>118</v>
      </c>
      <c r="H6" s="22" t="s">
        <v>118</v>
      </c>
      <c r="I6" s="49" t="s">
        <v>120</v>
      </c>
      <c r="J6" s="22" t="s">
        <v>120</v>
      </c>
      <c r="K6" s="23" t="s">
        <v>114</v>
      </c>
      <c r="L6" s="22" t="s">
        <v>113</v>
      </c>
      <c r="M6" s="23" t="s">
        <v>125</v>
      </c>
      <c r="N6" s="22" t="s">
        <v>125</v>
      </c>
    </row>
    <row r="7" spans="2:14" ht="12.75">
      <c r="B7" s="48" t="s">
        <v>9</v>
      </c>
      <c r="C7" s="26" t="s">
        <v>179</v>
      </c>
      <c r="D7" s="26">
        <v>84</v>
      </c>
      <c r="E7" s="70" t="s">
        <v>168</v>
      </c>
      <c r="F7" s="26" t="s">
        <v>168</v>
      </c>
      <c r="G7" s="71" t="s">
        <v>168</v>
      </c>
      <c r="H7" s="26" t="s">
        <v>168</v>
      </c>
      <c r="I7" s="71" t="s">
        <v>179</v>
      </c>
      <c r="J7" s="26">
        <v>1467</v>
      </c>
      <c r="K7" s="70"/>
      <c r="L7" s="26"/>
      <c r="M7" s="71"/>
      <c r="N7" s="20"/>
    </row>
    <row r="8" spans="2:14" ht="12.75">
      <c r="B8" s="11" t="s">
        <v>127</v>
      </c>
      <c r="C8" s="14">
        <v>38</v>
      </c>
      <c r="D8" s="15">
        <v>38</v>
      </c>
      <c r="E8" s="50">
        <v>384</v>
      </c>
      <c r="F8" s="15">
        <v>2050</v>
      </c>
      <c r="G8" s="50">
        <v>90</v>
      </c>
      <c r="H8" s="15">
        <v>90</v>
      </c>
      <c r="I8" s="50">
        <v>1911</v>
      </c>
      <c r="J8" s="15">
        <v>1911</v>
      </c>
      <c r="K8" s="50">
        <v>2423</v>
      </c>
      <c r="L8" s="15">
        <v>4089</v>
      </c>
      <c r="M8" s="50"/>
      <c r="N8" s="15" t="s">
        <v>175</v>
      </c>
    </row>
    <row r="9" spans="2:16" ht="12.75">
      <c r="B9" s="11" t="s">
        <v>128</v>
      </c>
      <c r="C9" s="47"/>
      <c r="D9" s="26"/>
      <c r="E9" s="70"/>
      <c r="F9" s="26"/>
      <c r="G9" s="70"/>
      <c r="H9" s="26"/>
      <c r="I9" s="70">
        <v>5925</v>
      </c>
      <c r="J9" s="26"/>
      <c r="K9">
        <v>13985</v>
      </c>
      <c r="L9" s="26">
        <v>20600</v>
      </c>
      <c r="M9" s="71">
        <v>20600</v>
      </c>
      <c r="N9" s="26"/>
      <c r="P9" s="26"/>
    </row>
    <row r="10" spans="2:14" ht="12.75">
      <c r="B10" s="11" t="s">
        <v>87</v>
      </c>
      <c r="C10" s="14">
        <v>112</v>
      </c>
      <c r="D10" s="15"/>
      <c r="E10" s="50"/>
      <c r="F10" s="15"/>
      <c r="G10" s="50"/>
      <c r="H10" s="15"/>
      <c r="I10" s="50"/>
      <c r="J10" s="15">
        <v>539</v>
      </c>
      <c r="K10" s="50"/>
      <c r="L10" s="15"/>
      <c r="M10" s="50"/>
      <c r="N10" s="15">
        <v>136</v>
      </c>
    </row>
    <row r="11" spans="2:14" ht="12.75">
      <c r="B11" s="11" t="s">
        <v>136</v>
      </c>
      <c r="C11" s="14">
        <v>41</v>
      </c>
      <c r="D11" s="15">
        <v>57</v>
      </c>
      <c r="E11" s="50"/>
      <c r="F11" s="15"/>
      <c r="G11" s="50"/>
      <c r="H11" s="15"/>
      <c r="I11" s="50"/>
      <c r="J11" s="15"/>
      <c r="K11" s="50"/>
      <c r="L11" s="15"/>
      <c r="M11" s="50"/>
      <c r="N11" s="15"/>
    </row>
    <row r="12" spans="2:14" ht="12.75">
      <c r="B12" s="11" t="s">
        <v>11</v>
      </c>
      <c r="C12" s="24">
        <v>20</v>
      </c>
      <c r="D12" s="21">
        <v>25</v>
      </c>
      <c r="E12" s="75"/>
      <c r="F12" s="21"/>
      <c r="G12" s="75"/>
      <c r="H12" s="21"/>
      <c r="I12" s="75"/>
      <c r="J12" s="21"/>
      <c r="K12" s="75"/>
      <c r="L12" s="21"/>
      <c r="M12" s="75"/>
      <c r="N12" s="21"/>
    </row>
    <row r="13" spans="2:14" ht="12.75">
      <c r="B13" s="11" t="s">
        <v>12</v>
      </c>
      <c r="C13" s="14"/>
      <c r="D13" s="15"/>
      <c r="E13" s="50"/>
      <c r="F13" s="15"/>
      <c r="G13" s="50"/>
      <c r="H13" s="15"/>
      <c r="I13" s="50">
        <v>725</v>
      </c>
      <c r="J13" s="15">
        <v>725</v>
      </c>
      <c r="K13" s="50"/>
      <c r="L13" s="15"/>
      <c r="M13" s="50"/>
      <c r="N13" s="15"/>
    </row>
    <row r="14" spans="2:14" ht="12.75">
      <c r="B14" s="11" t="s">
        <v>86</v>
      </c>
      <c r="C14" s="100">
        <v>16</v>
      </c>
      <c r="D14" s="99">
        <v>16</v>
      </c>
      <c r="E14" s="103">
        <v>0</v>
      </c>
      <c r="F14" s="99">
        <v>0</v>
      </c>
      <c r="G14" s="103">
        <v>0</v>
      </c>
      <c r="H14" s="99">
        <v>0</v>
      </c>
      <c r="I14" s="103">
        <v>0</v>
      </c>
      <c r="J14" s="99">
        <v>0</v>
      </c>
      <c r="K14" s="103">
        <v>0</v>
      </c>
      <c r="L14" s="99">
        <v>0</v>
      </c>
      <c r="M14" s="103">
        <v>0</v>
      </c>
      <c r="N14" s="99"/>
    </row>
    <row r="15" spans="2:14" s="86" customFormat="1" ht="12.75">
      <c r="B15" s="87" t="s">
        <v>108</v>
      </c>
      <c r="C15" s="121">
        <v>131</v>
      </c>
      <c r="D15" s="71">
        <v>131</v>
      </c>
      <c r="E15" s="107">
        <v>492</v>
      </c>
      <c r="F15" s="71">
        <v>492</v>
      </c>
      <c r="G15" s="107"/>
      <c r="H15" s="71"/>
      <c r="I15" s="107">
        <v>2423</v>
      </c>
      <c r="J15" s="71">
        <v>2423</v>
      </c>
      <c r="K15" s="107">
        <v>2825</v>
      </c>
      <c r="L15" s="71">
        <v>2825</v>
      </c>
      <c r="M15" s="107">
        <v>2825</v>
      </c>
      <c r="N15" s="71">
        <v>16</v>
      </c>
    </row>
    <row r="16" spans="2:14" ht="12.75">
      <c r="B16" s="11" t="s">
        <v>13</v>
      </c>
      <c r="C16" s="14">
        <v>131</v>
      </c>
      <c r="D16" s="15">
        <v>177</v>
      </c>
      <c r="E16" s="50">
        <v>1535</v>
      </c>
      <c r="F16" s="15">
        <v>2957</v>
      </c>
      <c r="G16" s="50">
        <v>31</v>
      </c>
      <c r="H16" s="15">
        <v>33</v>
      </c>
      <c r="I16" s="50">
        <v>2786</v>
      </c>
      <c r="J16" s="50">
        <v>2786</v>
      </c>
      <c r="K16" s="50">
        <v>775</v>
      </c>
      <c r="L16" s="15">
        <v>5920</v>
      </c>
      <c r="M16" s="50">
        <v>5920</v>
      </c>
      <c r="N16" s="15">
        <v>0</v>
      </c>
    </row>
    <row r="17" spans="2:14" ht="12.75">
      <c r="B17" s="11" t="s">
        <v>14</v>
      </c>
      <c r="C17" s="47"/>
      <c r="D17" s="26"/>
      <c r="F17" s="26"/>
      <c r="G17">
        <v>67</v>
      </c>
      <c r="H17" s="26">
        <v>85</v>
      </c>
      <c r="J17" s="26">
        <v>0</v>
      </c>
      <c r="L17" s="26"/>
      <c r="M17" s="71">
        <v>85</v>
      </c>
      <c r="N17" s="26"/>
    </row>
    <row r="18" spans="2:14" ht="12.75">
      <c r="B18" s="12" t="s">
        <v>88</v>
      </c>
      <c r="C18" s="14"/>
      <c r="D18" s="15"/>
      <c r="E18" s="50"/>
      <c r="F18" s="15"/>
      <c r="G18" s="50"/>
      <c r="H18" s="15"/>
      <c r="I18" s="50"/>
      <c r="J18" s="15"/>
      <c r="K18" s="50"/>
      <c r="L18" s="15"/>
      <c r="M18" s="50"/>
      <c r="N18" s="15"/>
    </row>
    <row r="19" spans="2:14" ht="12.75">
      <c r="B19" s="11" t="s">
        <v>15</v>
      </c>
      <c r="C19" s="47">
        <v>119</v>
      </c>
      <c r="D19" s="26">
        <v>219</v>
      </c>
      <c r="E19">
        <v>14</v>
      </c>
      <c r="F19" s="26">
        <v>28</v>
      </c>
      <c r="G19" s="71">
        <v>0</v>
      </c>
      <c r="H19" s="26">
        <v>0</v>
      </c>
      <c r="I19" s="71">
        <v>1891</v>
      </c>
      <c r="J19" s="26">
        <v>2518</v>
      </c>
      <c r="K19" s="71">
        <v>2024</v>
      </c>
      <c r="L19" s="26">
        <v>2765</v>
      </c>
      <c r="M19" s="71">
        <v>874</v>
      </c>
      <c r="N19" s="26">
        <v>1891</v>
      </c>
    </row>
    <row r="20" spans="2:14" ht="12.75">
      <c r="B20" s="11" t="s">
        <v>16</v>
      </c>
      <c r="C20" s="100">
        <v>35</v>
      </c>
      <c r="D20" s="99">
        <v>35</v>
      </c>
      <c r="E20" s="103"/>
      <c r="F20" s="99"/>
      <c r="G20" s="103">
        <v>0</v>
      </c>
      <c r="H20" s="99">
        <v>0</v>
      </c>
      <c r="I20" s="103">
        <v>273</v>
      </c>
      <c r="J20" s="104" t="s">
        <v>169</v>
      </c>
      <c r="K20" s="103">
        <f>C20+I20</f>
        <v>308</v>
      </c>
      <c r="L20" s="99">
        <v>921</v>
      </c>
      <c r="M20" s="103">
        <v>921</v>
      </c>
      <c r="N20" s="99" t="s">
        <v>170</v>
      </c>
    </row>
    <row r="21" spans="2:14" ht="12.75">
      <c r="B21" s="11" t="s">
        <v>17</v>
      </c>
      <c r="C21" s="106">
        <v>676</v>
      </c>
      <c r="D21" s="71">
        <v>905</v>
      </c>
      <c r="E21" s="107">
        <v>656</v>
      </c>
      <c r="F21" s="71">
        <v>3671</v>
      </c>
      <c r="G21" s="71">
        <v>14</v>
      </c>
      <c r="H21" s="71">
        <v>31</v>
      </c>
      <c r="I21" s="107">
        <v>2585</v>
      </c>
      <c r="J21" s="71">
        <v>2420</v>
      </c>
      <c r="K21" s="107">
        <v>3931</v>
      </c>
      <c r="L21" s="71">
        <v>7027</v>
      </c>
      <c r="M21" s="107">
        <v>7027</v>
      </c>
      <c r="N21" s="71">
        <v>0</v>
      </c>
    </row>
    <row r="22" spans="2:14" ht="12.75">
      <c r="B22" s="11" t="s">
        <v>166</v>
      </c>
      <c r="C22" s="81"/>
      <c r="D22" s="82"/>
      <c r="E22" s="83"/>
      <c r="F22" s="82"/>
      <c r="G22" s="83"/>
      <c r="H22" s="82"/>
      <c r="I22" s="83">
        <v>1747</v>
      </c>
      <c r="J22" s="82">
        <v>1747</v>
      </c>
      <c r="K22" s="83"/>
      <c r="L22" s="82"/>
      <c r="M22" s="83"/>
      <c r="N22" s="82"/>
    </row>
    <row r="23" spans="2:14" ht="12.75">
      <c r="B23" s="11" t="s">
        <v>19</v>
      </c>
      <c r="C23" s="47">
        <v>134</v>
      </c>
      <c r="D23" s="26">
        <v>134</v>
      </c>
      <c r="E23">
        <v>687</v>
      </c>
      <c r="F23" s="26">
        <v>884</v>
      </c>
      <c r="G23" s="71">
        <v>0</v>
      </c>
      <c r="H23" s="26">
        <v>0</v>
      </c>
      <c r="I23" s="71">
        <v>4025</v>
      </c>
      <c r="J23" s="26">
        <v>4025</v>
      </c>
      <c r="K23">
        <f>SUM(J23+E23+C23)</f>
        <v>4846</v>
      </c>
      <c r="L23" s="26">
        <f>SUM(J23+F23+D23)</f>
        <v>5043</v>
      </c>
      <c r="M23">
        <f>L23</f>
        <v>5043</v>
      </c>
      <c r="N23" s="26">
        <v>0</v>
      </c>
    </row>
    <row r="24" spans="2:14" ht="12.75">
      <c r="B24" s="11" t="s">
        <v>132</v>
      </c>
      <c r="C24" s="14"/>
      <c r="D24" s="15"/>
      <c r="E24" s="50"/>
      <c r="F24" s="15"/>
      <c r="G24" s="50"/>
      <c r="H24" s="15"/>
      <c r="I24" s="50"/>
      <c r="J24" s="15"/>
      <c r="K24" s="50"/>
      <c r="L24" s="15"/>
      <c r="M24" s="50"/>
      <c r="N24" s="15"/>
    </row>
    <row r="25" spans="2:14" ht="12.75">
      <c r="B25" s="11" t="s">
        <v>156</v>
      </c>
      <c r="C25" s="15"/>
      <c r="D25" s="15"/>
      <c r="E25" s="50"/>
      <c r="F25" s="15"/>
      <c r="G25" s="50"/>
      <c r="H25" s="15"/>
      <c r="I25" s="50"/>
      <c r="J25" s="15"/>
      <c r="K25" s="50"/>
      <c r="L25" s="15"/>
      <c r="M25" s="50"/>
      <c r="N25" s="15"/>
    </row>
    <row r="26" spans="2:14" ht="13.5" thickBot="1">
      <c r="B26" s="29" t="s">
        <v>21</v>
      </c>
      <c r="C26" s="22"/>
      <c r="D26" s="22"/>
      <c r="E26" s="23"/>
      <c r="F26" s="22"/>
      <c r="G26" s="23"/>
      <c r="H26" s="22"/>
      <c r="I26" s="23"/>
      <c r="J26" s="22">
        <v>676</v>
      </c>
      <c r="K26" s="23">
        <v>676</v>
      </c>
      <c r="L26" s="22"/>
      <c r="M26" s="23"/>
      <c r="N26" s="22"/>
    </row>
    <row r="27" spans="2:14" ht="13.5" thickBot="1">
      <c r="B27" s="68" t="s">
        <v>133</v>
      </c>
      <c r="C27" s="27">
        <f>SUM(C8:C26)</f>
        <v>1453</v>
      </c>
      <c r="D27" s="41">
        <f aca="true" t="shared" si="0" ref="D27:N27">SUM(D7:D26)</f>
        <v>1821</v>
      </c>
      <c r="E27" s="41">
        <f t="shared" si="0"/>
        <v>3768</v>
      </c>
      <c r="F27" s="41">
        <f t="shared" si="0"/>
        <v>10082</v>
      </c>
      <c r="G27" s="41">
        <f t="shared" si="0"/>
        <v>202</v>
      </c>
      <c r="H27" s="41">
        <f t="shared" si="0"/>
        <v>239</v>
      </c>
      <c r="I27" s="41">
        <f t="shared" si="0"/>
        <v>24291</v>
      </c>
      <c r="J27" s="41">
        <f t="shared" si="0"/>
        <v>21237</v>
      </c>
      <c r="K27" s="41">
        <f t="shared" si="0"/>
        <v>31793</v>
      </c>
      <c r="L27" s="41">
        <f t="shared" si="0"/>
        <v>49190</v>
      </c>
      <c r="M27" s="41">
        <f t="shared" si="0"/>
        <v>43295</v>
      </c>
      <c r="N27" s="41">
        <f t="shared" si="0"/>
        <v>2043</v>
      </c>
    </row>
    <row r="33" ht="12.75">
      <c r="B33" t="s">
        <v>131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2">
      <selection activeCell="L24" sqref="L24"/>
    </sheetView>
  </sheetViews>
  <sheetFormatPr defaultColWidth="11.421875" defaultRowHeight="12.75"/>
  <cols>
    <col min="1" max="1" width="11.421875" style="0" customWidth="1"/>
    <col min="2" max="2" width="42.421875" style="0" customWidth="1"/>
    <col min="3" max="4" width="11.8515625" style="0" customWidth="1"/>
    <col min="5" max="5" width="11.421875" style="0" customWidth="1"/>
    <col min="6" max="6" width="14.421875" style="0" customWidth="1"/>
    <col min="7" max="7" width="10.28125" style="0" customWidth="1"/>
    <col min="8" max="8" width="13.00390625" style="0" customWidth="1"/>
    <col min="9" max="9" width="14.00390625" style="0" customWidth="1"/>
  </cols>
  <sheetData>
    <row r="1" ht="12.75">
      <c r="A1" s="1" t="s">
        <v>0</v>
      </c>
    </row>
    <row r="2" spans="2:10" ht="13.5" thickBot="1">
      <c r="B2" s="1" t="s">
        <v>160</v>
      </c>
      <c r="J2" s="51"/>
    </row>
    <row r="3" spans="3:10" ht="12.75" customHeight="1">
      <c r="C3" s="37" t="s">
        <v>61</v>
      </c>
      <c r="D3" s="37" t="s">
        <v>62</v>
      </c>
      <c r="E3" s="37" t="s">
        <v>63</v>
      </c>
      <c r="F3" s="37" t="s">
        <v>63</v>
      </c>
      <c r="G3" s="37" t="s">
        <v>64</v>
      </c>
      <c r="H3" s="37" t="s">
        <v>65</v>
      </c>
      <c r="I3" s="37" t="s">
        <v>66</v>
      </c>
      <c r="J3" s="52"/>
    </row>
    <row r="4" spans="3:10" ht="12.75" customHeight="1">
      <c r="C4" s="38"/>
      <c r="D4" s="38" t="s">
        <v>67</v>
      </c>
      <c r="E4" s="38" t="s">
        <v>68</v>
      </c>
      <c r="F4" s="38" t="s">
        <v>69</v>
      </c>
      <c r="G4" s="38"/>
      <c r="H4" s="38"/>
      <c r="I4" s="38"/>
      <c r="J4" s="28"/>
    </row>
    <row r="5" spans="3:10" ht="13.5" thickBot="1">
      <c r="C5" s="39" t="s">
        <v>70</v>
      </c>
      <c r="D5" s="39" t="s">
        <v>71</v>
      </c>
      <c r="E5" s="39" t="s">
        <v>72</v>
      </c>
      <c r="F5" s="39" t="s">
        <v>73</v>
      </c>
      <c r="G5" s="39" t="s">
        <v>74</v>
      </c>
      <c r="H5" s="39" t="s">
        <v>75</v>
      </c>
      <c r="I5" s="39" t="s">
        <v>76</v>
      </c>
      <c r="J5" s="52"/>
    </row>
    <row r="6" spans="2:10" ht="12.75">
      <c r="B6" s="33" t="s">
        <v>9</v>
      </c>
      <c r="C6" s="21">
        <v>188</v>
      </c>
      <c r="D6" s="21">
        <v>61</v>
      </c>
      <c r="E6" s="21">
        <v>2425</v>
      </c>
      <c r="F6" s="21">
        <v>1315</v>
      </c>
      <c r="G6" s="21">
        <v>0</v>
      </c>
      <c r="H6" s="21">
        <v>0</v>
      </c>
      <c r="I6" s="18">
        <v>0</v>
      </c>
      <c r="J6" s="43"/>
    </row>
    <row r="7" spans="2:10" ht="12.75">
      <c r="B7" s="34" t="s">
        <v>127</v>
      </c>
      <c r="C7" s="15">
        <v>418</v>
      </c>
      <c r="D7" s="15">
        <v>553</v>
      </c>
      <c r="E7" s="15">
        <v>1828</v>
      </c>
      <c r="F7" s="15">
        <v>903</v>
      </c>
      <c r="G7" s="15"/>
      <c r="H7" s="15"/>
      <c r="I7" s="15"/>
      <c r="J7" s="43"/>
    </row>
    <row r="8" spans="2:10" ht="12.75">
      <c r="B8" s="34" t="s">
        <v>128</v>
      </c>
      <c r="C8" s="15">
        <v>1740</v>
      </c>
      <c r="D8" s="15">
        <v>2355</v>
      </c>
      <c r="E8" s="15">
        <v>6244</v>
      </c>
      <c r="F8" s="15">
        <v>9428</v>
      </c>
      <c r="G8" s="15">
        <v>988</v>
      </c>
      <c r="H8" s="15">
        <v>514</v>
      </c>
      <c r="I8" s="15">
        <v>4420</v>
      </c>
      <c r="J8" s="43"/>
    </row>
    <row r="9" spans="2:10" s="72" customFormat="1" ht="12.75">
      <c r="B9" s="34" t="s">
        <v>87</v>
      </c>
      <c r="C9" s="98">
        <v>1911</v>
      </c>
      <c r="D9" s="98">
        <v>1050</v>
      </c>
      <c r="E9" s="98"/>
      <c r="F9" s="98"/>
      <c r="G9" s="98"/>
      <c r="H9" s="32"/>
      <c r="I9" s="32"/>
      <c r="J9" s="73"/>
    </row>
    <row r="10" spans="2:10" ht="12.75">
      <c r="B10" s="34" t="s">
        <v>136</v>
      </c>
      <c r="C10" s="15">
        <v>654</v>
      </c>
      <c r="D10" s="15">
        <v>60</v>
      </c>
      <c r="E10" s="15">
        <v>1980</v>
      </c>
      <c r="F10" s="15">
        <v>1294</v>
      </c>
      <c r="G10" s="15"/>
      <c r="H10" s="15"/>
      <c r="I10" s="15"/>
      <c r="J10" s="43"/>
    </row>
    <row r="11" spans="2:10" ht="12.75">
      <c r="B11" s="34" t="s">
        <v>11</v>
      </c>
      <c r="C11" s="15">
        <v>189</v>
      </c>
      <c r="D11" s="15">
        <v>94</v>
      </c>
      <c r="E11" s="15">
        <v>2411</v>
      </c>
      <c r="F11" s="15">
        <v>734</v>
      </c>
      <c r="G11" s="15"/>
      <c r="H11" s="15"/>
      <c r="I11" s="15"/>
      <c r="J11" s="43"/>
    </row>
    <row r="12" spans="2:10" ht="12.75">
      <c r="B12" s="34" t="s">
        <v>12</v>
      </c>
      <c r="C12" s="15">
        <v>105</v>
      </c>
      <c r="D12" s="15">
        <v>156</v>
      </c>
      <c r="E12" s="15">
        <v>990</v>
      </c>
      <c r="F12" s="15">
        <v>336</v>
      </c>
      <c r="G12" s="15"/>
      <c r="H12" s="15"/>
      <c r="I12" s="15"/>
      <c r="J12" s="43"/>
    </row>
    <row r="13" spans="2:11" ht="12.75">
      <c r="B13" s="34" t="s">
        <v>86</v>
      </c>
      <c r="C13" s="99">
        <v>200</v>
      </c>
      <c r="D13" s="99">
        <v>0</v>
      </c>
      <c r="E13" s="99">
        <f>3624-F13</f>
        <v>2691</v>
      </c>
      <c r="F13" s="99">
        <v>933</v>
      </c>
      <c r="G13" s="99">
        <v>0</v>
      </c>
      <c r="H13" s="99">
        <v>0</v>
      </c>
      <c r="I13" s="99">
        <v>0</v>
      </c>
      <c r="J13" s="44"/>
      <c r="K13" s="107"/>
    </row>
    <row r="14" spans="2:10" s="86" customFormat="1" ht="12.75">
      <c r="B14" s="87" t="s">
        <v>108</v>
      </c>
      <c r="C14" s="99"/>
      <c r="D14" s="99"/>
      <c r="E14" s="102">
        <v>4335</v>
      </c>
      <c r="F14" s="99">
        <v>1738</v>
      </c>
      <c r="G14" s="99"/>
      <c r="H14" s="99">
        <v>458</v>
      </c>
      <c r="I14" s="99">
        <v>48</v>
      </c>
      <c r="J14" s="90"/>
    </row>
    <row r="15" spans="2:10" ht="12.75">
      <c r="B15" s="34" t="s">
        <v>13</v>
      </c>
      <c r="C15" s="15">
        <v>579</v>
      </c>
      <c r="D15" s="15">
        <v>291</v>
      </c>
      <c r="E15" s="15">
        <v>4560</v>
      </c>
      <c r="F15" s="15">
        <v>4724</v>
      </c>
      <c r="G15" s="15">
        <v>255</v>
      </c>
      <c r="H15" s="15"/>
      <c r="I15" s="15">
        <v>521</v>
      </c>
      <c r="J15" s="43"/>
    </row>
    <row r="16" spans="2:10" ht="12.75">
      <c r="B16" s="34" t="s">
        <v>14</v>
      </c>
      <c r="C16" s="15">
        <v>52</v>
      </c>
      <c r="D16" s="15">
        <v>0</v>
      </c>
      <c r="E16" s="15">
        <v>668</v>
      </c>
      <c r="F16" s="15">
        <v>402</v>
      </c>
      <c r="G16" s="15">
        <v>0</v>
      </c>
      <c r="H16" s="15">
        <v>0</v>
      </c>
      <c r="I16" s="15">
        <v>0</v>
      </c>
      <c r="J16" s="43"/>
    </row>
    <row r="17" spans="2:10" ht="12.75">
      <c r="B17" s="28" t="s">
        <v>88</v>
      </c>
      <c r="C17" s="15">
        <v>28</v>
      </c>
      <c r="D17" s="15"/>
      <c r="E17" s="15">
        <v>9950</v>
      </c>
      <c r="F17" s="15"/>
      <c r="G17" s="15"/>
      <c r="H17" s="15"/>
      <c r="I17" s="15"/>
      <c r="J17" s="43"/>
    </row>
    <row r="18" spans="2:10" ht="12.75">
      <c r="B18" s="34" t="s">
        <v>15</v>
      </c>
      <c r="C18" s="15">
        <v>165</v>
      </c>
      <c r="D18" s="15">
        <v>205</v>
      </c>
      <c r="E18" s="15">
        <v>610</v>
      </c>
      <c r="F18" s="15">
        <v>1436</v>
      </c>
      <c r="G18" s="15">
        <v>0</v>
      </c>
      <c r="H18" s="15">
        <v>0</v>
      </c>
      <c r="I18" s="15">
        <v>0</v>
      </c>
      <c r="J18" s="43"/>
    </row>
    <row r="19" spans="2:10" ht="12.75">
      <c r="B19" s="34" t="s">
        <v>16</v>
      </c>
      <c r="C19" s="99">
        <v>71</v>
      </c>
      <c r="D19" s="99">
        <v>13</v>
      </c>
      <c r="E19" s="99">
        <v>1069</v>
      </c>
      <c r="F19" s="99">
        <v>307</v>
      </c>
      <c r="G19" s="99">
        <v>0</v>
      </c>
      <c r="H19" s="99">
        <v>0</v>
      </c>
      <c r="I19" s="99">
        <v>0</v>
      </c>
      <c r="J19" s="43"/>
    </row>
    <row r="20" spans="2:10" ht="12.75">
      <c r="B20" s="34" t="s">
        <v>17</v>
      </c>
      <c r="C20" s="99">
        <v>624</v>
      </c>
      <c r="D20" s="99">
        <v>236</v>
      </c>
      <c r="E20" s="99">
        <v>2899</v>
      </c>
      <c r="F20" s="99">
        <v>4459</v>
      </c>
      <c r="G20" s="99">
        <v>97</v>
      </c>
      <c r="H20" s="99">
        <v>0</v>
      </c>
      <c r="I20" s="99">
        <v>0</v>
      </c>
      <c r="J20" s="43"/>
    </row>
    <row r="21" spans="2:10" ht="12.75">
      <c r="B21" s="34" t="s">
        <v>134</v>
      </c>
      <c r="C21" s="76">
        <v>218</v>
      </c>
      <c r="D21" s="15">
        <v>0</v>
      </c>
      <c r="E21" s="15">
        <v>2241</v>
      </c>
      <c r="F21" s="15">
        <v>1029</v>
      </c>
      <c r="G21" s="15">
        <v>0</v>
      </c>
      <c r="H21" s="15">
        <v>0</v>
      </c>
      <c r="I21" s="15">
        <v>0</v>
      </c>
      <c r="J21" s="43"/>
    </row>
    <row r="22" spans="2:11" ht="12.75">
      <c r="B22" s="34" t="s">
        <v>19</v>
      </c>
      <c r="C22" s="15">
        <v>8396</v>
      </c>
      <c r="D22" s="15">
        <v>405</v>
      </c>
      <c r="E22" s="15">
        <v>2634</v>
      </c>
      <c r="F22" s="15">
        <v>3117</v>
      </c>
      <c r="G22" s="15">
        <v>128</v>
      </c>
      <c r="H22" s="15">
        <v>51</v>
      </c>
      <c r="I22" s="15">
        <v>110</v>
      </c>
      <c r="J22" s="15"/>
      <c r="K22" s="43"/>
    </row>
    <row r="23" spans="2:10" ht="12.75">
      <c r="B23" s="34" t="s">
        <v>132</v>
      </c>
      <c r="C23" s="15"/>
      <c r="D23" s="15"/>
      <c r="E23" s="15"/>
      <c r="F23" s="15"/>
      <c r="G23" s="15"/>
      <c r="H23" s="15"/>
      <c r="I23" s="15"/>
      <c r="J23" s="51"/>
    </row>
    <row r="24" spans="2:10" ht="12.75">
      <c r="B24" s="34" t="s">
        <v>156</v>
      </c>
      <c r="C24" s="15"/>
      <c r="D24" s="15"/>
      <c r="E24" s="15"/>
      <c r="F24" s="15"/>
      <c r="G24" s="15"/>
      <c r="H24" s="15"/>
      <c r="I24" s="15"/>
      <c r="J24" s="51"/>
    </row>
    <row r="25" spans="2:10" ht="13.5" thickBot="1">
      <c r="B25" s="36" t="s">
        <v>21</v>
      </c>
      <c r="C25" s="19"/>
      <c r="D25" s="19"/>
      <c r="E25" s="19"/>
      <c r="F25" s="19"/>
      <c r="G25" s="19"/>
      <c r="H25" s="19"/>
      <c r="I25" s="19"/>
      <c r="J25" s="51"/>
    </row>
    <row r="26" spans="2:9" ht="13.5" thickBot="1">
      <c r="B26" s="58" t="s">
        <v>133</v>
      </c>
      <c r="C26" s="41">
        <f>SUM(C6:C25)</f>
        <v>15538</v>
      </c>
      <c r="D26" s="41">
        <f aca="true" t="shared" si="0" ref="D26:I26">SUM(D6:D25)</f>
        <v>5479</v>
      </c>
      <c r="E26" s="41">
        <f t="shared" si="0"/>
        <v>47535</v>
      </c>
      <c r="F26" s="41">
        <f t="shared" si="0"/>
        <v>32155</v>
      </c>
      <c r="G26" s="41">
        <f t="shared" si="0"/>
        <v>1468</v>
      </c>
      <c r="H26" s="41">
        <f t="shared" si="0"/>
        <v>1023</v>
      </c>
      <c r="I26" s="41">
        <f t="shared" si="0"/>
        <v>5099</v>
      </c>
    </row>
    <row r="28" ht="12.75">
      <c r="I28" s="51"/>
    </row>
    <row r="29" spans="3:4" ht="12.75">
      <c r="C29" s="1" t="s">
        <v>61</v>
      </c>
      <c r="D29" t="s">
        <v>77</v>
      </c>
    </row>
    <row r="30" spans="3:4" ht="12.75">
      <c r="C30" s="1" t="s">
        <v>62</v>
      </c>
      <c r="D30" t="s">
        <v>78</v>
      </c>
    </row>
    <row r="31" spans="3:4" ht="12.75">
      <c r="C31" s="1" t="s">
        <v>63</v>
      </c>
      <c r="D31" t="s">
        <v>79</v>
      </c>
    </row>
    <row r="32" spans="3:4" ht="12.75">
      <c r="C32" s="1" t="s">
        <v>64</v>
      </c>
      <c r="D32" t="s">
        <v>80</v>
      </c>
    </row>
    <row r="35" ht="12.75">
      <c r="C35" s="10"/>
    </row>
    <row r="37" ht="12.75">
      <c r="B37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26" sqref="C26:F26"/>
    </sheetView>
  </sheetViews>
  <sheetFormatPr defaultColWidth="11.421875" defaultRowHeight="12.75"/>
  <cols>
    <col min="1" max="1" width="11.421875" style="0" customWidth="1"/>
    <col min="2" max="2" width="43.28125" style="0" customWidth="1"/>
    <col min="3" max="3" width="11.421875" style="0" customWidth="1"/>
    <col min="4" max="4" width="14.421875" style="0" customWidth="1"/>
    <col min="5" max="5" width="11.421875" style="0" customWidth="1"/>
    <col min="6" max="6" width="18.421875" style="0" customWidth="1"/>
  </cols>
  <sheetData>
    <row r="1" spans="1:2" ht="12.75">
      <c r="A1" s="1" t="s">
        <v>0</v>
      </c>
      <c r="B1" s="1" t="s">
        <v>161</v>
      </c>
    </row>
    <row r="2" spans="1:2" ht="12.75">
      <c r="A2" s="1"/>
      <c r="B2" s="1"/>
    </row>
    <row r="4" ht="13.5" thickBot="1"/>
    <row r="5" spans="3:6" ht="13.5" thickBot="1">
      <c r="C5" s="40" t="s">
        <v>1</v>
      </c>
      <c r="D5" s="40" t="s">
        <v>81</v>
      </c>
      <c r="E5" s="40" t="s">
        <v>82</v>
      </c>
      <c r="F5" s="40" t="s">
        <v>83</v>
      </c>
    </row>
    <row r="6" spans="2:6" ht="12.75">
      <c r="B6" s="33" t="s">
        <v>9</v>
      </c>
      <c r="C6" s="21">
        <v>27494</v>
      </c>
      <c r="D6" s="21">
        <v>23884</v>
      </c>
      <c r="E6" s="21">
        <v>3610</v>
      </c>
      <c r="F6" s="21">
        <v>1325</v>
      </c>
    </row>
    <row r="7" spans="2:6" ht="12.75">
      <c r="B7" s="34" t="s">
        <v>127</v>
      </c>
      <c r="C7" s="15">
        <v>39966</v>
      </c>
      <c r="D7" s="15">
        <v>33456</v>
      </c>
      <c r="E7" s="15">
        <v>4629</v>
      </c>
      <c r="F7" s="15">
        <v>1881</v>
      </c>
    </row>
    <row r="8" spans="2:6" ht="12.75">
      <c r="B8" s="34" t="s">
        <v>128</v>
      </c>
      <c r="C8" s="15">
        <v>27240</v>
      </c>
      <c r="D8" s="15">
        <v>14400</v>
      </c>
      <c r="E8" s="15">
        <v>5410</v>
      </c>
      <c r="F8" s="15">
        <v>7430</v>
      </c>
    </row>
    <row r="9" spans="2:6" s="72" customFormat="1" ht="12.75">
      <c r="B9" s="34" t="s">
        <v>87</v>
      </c>
      <c r="C9" s="98">
        <v>20551</v>
      </c>
      <c r="D9" s="98">
        <v>16470</v>
      </c>
      <c r="E9" s="98">
        <v>9987</v>
      </c>
      <c r="F9" s="98">
        <v>1648</v>
      </c>
    </row>
    <row r="10" spans="2:6" ht="12.75">
      <c r="B10" s="34" t="s">
        <v>136</v>
      </c>
      <c r="C10" s="15">
        <v>35974</v>
      </c>
      <c r="D10" s="15">
        <v>27472</v>
      </c>
      <c r="E10" s="15">
        <v>4469</v>
      </c>
      <c r="F10" s="15">
        <v>4033</v>
      </c>
    </row>
    <row r="11" spans="2:6" ht="12.75">
      <c r="B11" s="34" t="s">
        <v>11</v>
      </c>
      <c r="C11" s="15">
        <v>26356</v>
      </c>
      <c r="D11" s="15">
        <v>21789</v>
      </c>
      <c r="E11" s="15">
        <v>3906</v>
      </c>
      <c r="F11" s="15">
        <v>578</v>
      </c>
    </row>
    <row r="12" spans="2:6" ht="12.75">
      <c r="B12" s="34" t="s">
        <v>12</v>
      </c>
      <c r="C12" s="15">
        <v>18336</v>
      </c>
      <c r="D12" s="15">
        <v>15582</v>
      </c>
      <c r="E12" s="15">
        <v>1713</v>
      </c>
      <c r="F12" s="15">
        <v>1040</v>
      </c>
    </row>
    <row r="13" spans="2:6" ht="12.75">
      <c r="B13" s="34" t="s">
        <v>86</v>
      </c>
      <c r="C13" s="99">
        <v>28269</v>
      </c>
      <c r="D13" s="99">
        <v>25377</v>
      </c>
      <c r="E13" s="99">
        <v>2121</v>
      </c>
      <c r="F13" s="99">
        <v>771</v>
      </c>
    </row>
    <row r="14" spans="2:6" s="86" customFormat="1" ht="12.75">
      <c r="B14" s="87" t="s">
        <v>108</v>
      </c>
      <c r="C14" s="88">
        <v>40408</v>
      </c>
      <c r="D14" s="88">
        <v>35161</v>
      </c>
      <c r="E14" s="88">
        <v>3765</v>
      </c>
      <c r="F14" s="88">
        <v>1482</v>
      </c>
    </row>
    <row r="15" spans="2:6" ht="12.75">
      <c r="B15" s="34" t="s">
        <v>13</v>
      </c>
      <c r="C15" s="15">
        <v>47007</v>
      </c>
      <c r="D15" s="15">
        <v>42007</v>
      </c>
      <c r="E15" s="15">
        <v>2177</v>
      </c>
      <c r="F15" s="15">
        <v>3932</v>
      </c>
    </row>
    <row r="16" spans="2:6" ht="12.75">
      <c r="B16" s="34" t="s">
        <v>14</v>
      </c>
      <c r="C16" s="15">
        <v>579</v>
      </c>
      <c r="D16" s="15">
        <v>26</v>
      </c>
      <c r="E16" s="15">
        <v>298</v>
      </c>
      <c r="F16" s="15">
        <v>255</v>
      </c>
    </row>
    <row r="17" spans="2:6" ht="12.75">
      <c r="B17" s="28" t="s">
        <v>88</v>
      </c>
      <c r="C17" s="15">
        <v>1033</v>
      </c>
      <c r="D17" s="15"/>
      <c r="E17" s="15"/>
      <c r="F17" s="15"/>
    </row>
    <row r="18" spans="2:6" ht="12.75">
      <c r="B18" s="34" t="s">
        <v>15</v>
      </c>
      <c r="C18" s="15">
        <v>13987</v>
      </c>
      <c r="D18" s="15">
        <v>11210</v>
      </c>
      <c r="E18" s="15">
        <v>2323</v>
      </c>
      <c r="F18" s="15">
        <v>454</v>
      </c>
    </row>
    <row r="19" spans="2:6" ht="12.75">
      <c r="B19" s="34" t="s">
        <v>16</v>
      </c>
      <c r="C19" s="99">
        <f>D19+E19+F19</f>
        <v>10381</v>
      </c>
      <c r="D19" s="99">
        <v>8448</v>
      </c>
      <c r="E19" s="99">
        <v>1641</v>
      </c>
      <c r="F19" s="99">
        <v>292</v>
      </c>
    </row>
    <row r="20" spans="2:6" ht="12.75">
      <c r="B20" s="34" t="s">
        <v>17</v>
      </c>
      <c r="C20" s="99">
        <v>40571</v>
      </c>
      <c r="D20" s="99">
        <v>36909</v>
      </c>
      <c r="E20" s="99">
        <v>1798</v>
      </c>
      <c r="F20" s="99">
        <v>1864</v>
      </c>
    </row>
    <row r="21" spans="2:6" ht="12.75">
      <c r="B21" s="34" t="s">
        <v>18</v>
      </c>
      <c r="C21" s="76">
        <v>23449</v>
      </c>
      <c r="D21" s="76">
        <v>20798</v>
      </c>
      <c r="E21" s="76">
        <v>2651</v>
      </c>
      <c r="F21" s="76"/>
    </row>
    <row r="22" spans="2:6" ht="12.75">
      <c r="B22" s="34" t="s">
        <v>19</v>
      </c>
      <c r="C22" s="15">
        <v>32452</v>
      </c>
      <c r="D22" s="15">
        <v>27808</v>
      </c>
      <c r="E22" s="15">
        <v>3542</v>
      </c>
      <c r="F22" s="15">
        <v>1102</v>
      </c>
    </row>
    <row r="23" spans="2:6" ht="12.75">
      <c r="B23" s="34" t="s">
        <v>132</v>
      </c>
      <c r="C23" s="15"/>
      <c r="D23" s="15"/>
      <c r="E23" s="32"/>
      <c r="F23" s="15"/>
    </row>
    <row r="24" spans="2:6" s="78" customFormat="1" ht="15.75">
      <c r="B24" s="79" t="s">
        <v>156</v>
      </c>
      <c r="C24" s="80"/>
      <c r="D24" s="80"/>
      <c r="E24" s="80"/>
      <c r="F24" s="80"/>
    </row>
    <row r="25" spans="2:6" ht="13.5" thickBot="1">
      <c r="B25" s="36" t="s">
        <v>21</v>
      </c>
      <c r="C25" s="19">
        <f>SUM(D25:F25)</f>
        <v>21100</v>
      </c>
      <c r="D25" s="19">
        <v>21058</v>
      </c>
      <c r="E25" s="19">
        <v>33</v>
      </c>
      <c r="F25" s="19">
        <v>9</v>
      </c>
    </row>
    <row r="26" spans="2:6" ht="13.5" thickBot="1">
      <c r="B26" s="35" t="s">
        <v>22</v>
      </c>
      <c r="C26" s="31">
        <f>SUM(C6:C25)</f>
        <v>455153</v>
      </c>
      <c r="D26" s="31">
        <f>SUM(D6:D25)</f>
        <v>381855</v>
      </c>
      <c r="E26" s="31">
        <f>SUM(E6:E25)</f>
        <v>54073</v>
      </c>
      <c r="F26" s="31">
        <f>SUM(F6:F25)</f>
        <v>28096</v>
      </c>
    </row>
    <row r="28" spans="3:4" ht="12.75">
      <c r="C28" s="1" t="s">
        <v>84</v>
      </c>
      <c r="D28" t="s">
        <v>85</v>
      </c>
    </row>
    <row r="34" ht="12.75">
      <c r="B34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2">
      <selection activeCell="G21" sqref="G21"/>
    </sheetView>
  </sheetViews>
  <sheetFormatPr defaultColWidth="11.421875" defaultRowHeight="12.75"/>
  <cols>
    <col min="1" max="1" width="11.421875" style="0" customWidth="1"/>
    <col min="2" max="2" width="43.8515625" style="0" customWidth="1"/>
    <col min="3" max="3" width="11.421875" style="0" customWidth="1"/>
    <col min="4" max="4" width="16.8515625" style="0" customWidth="1"/>
  </cols>
  <sheetData>
    <row r="1" ht="12.75">
      <c r="A1" s="1" t="s">
        <v>0</v>
      </c>
    </row>
    <row r="2" ht="12.75">
      <c r="B2" s="1" t="s">
        <v>155</v>
      </c>
    </row>
    <row r="3" ht="13.5" thickBot="1"/>
    <row r="4" spans="3:6" ht="13.5" thickBot="1">
      <c r="C4" s="128" t="s">
        <v>56</v>
      </c>
      <c r="D4" s="129"/>
      <c r="E4" s="128" t="s">
        <v>57</v>
      </c>
      <c r="F4" s="129"/>
    </row>
    <row r="5" spans="2:6" ht="13.5" thickBot="1">
      <c r="B5" s="23"/>
      <c r="C5" s="22" t="s">
        <v>1</v>
      </c>
      <c r="D5" s="25" t="s">
        <v>58</v>
      </c>
      <c r="E5" s="27" t="s">
        <v>59</v>
      </c>
      <c r="F5" s="41" t="s">
        <v>60</v>
      </c>
    </row>
    <row r="6" spans="2:6" ht="12.75">
      <c r="B6" s="33" t="s">
        <v>9</v>
      </c>
      <c r="C6" s="18">
        <v>77</v>
      </c>
      <c r="D6" s="24">
        <v>0</v>
      </c>
      <c r="E6" s="18">
        <v>0</v>
      </c>
      <c r="F6" s="24">
        <v>0</v>
      </c>
    </row>
    <row r="7" spans="2:6" ht="12.75">
      <c r="B7" s="34" t="s">
        <v>127</v>
      </c>
      <c r="C7" s="15">
        <v>272</v>
      </c>
      <c r="D7" s="14">
        <v>48</v>
      </c>
      <c r="E7" s="15"/>
      <c r="F7" s="14"/>
    </row>
    <row r="8" spans="2:6" ht="12.75">
      <c r="B8" s="34" t="s">
        <v>128</v>
      </c>
      <c r="C8" s="15">
        <v>447</v>
      </c>
      <c r="D8" s="14">
        <v>172</v>
      </c>
      <c r="E8" s="15"/>
      <c r="F8" s="14"/>
    </row>
    <row r="9" spans="2:6" s="72" customFormat="1" ht="12.75">
      <c r="B9" s="34" t="s">
        <v>87</v>
      </c>
      <c r="C9" s="98">
        <v>105</v>
      </c>
      <c r="D9" s="109">
        <v>8</v>
      </c>
      <c r="E9" s="98">
        <v>8</v>
      </c>
      <c r="F9" s="109"/>
    </row>
    <row r="10" spans="2:6" ht="12.75">
      <c r="B10" s="34" t="s">
        <v>136</v>
      </c>
      <c r="C10" s="15">
        <v>110</v>
      </c>
      <c r="D10" s="14">
        <v>16</v>
      </c>
      <c r="E10" s="15"/>
      <c r="F10" s="14"/>
    </row>
    <row r="11" spans="2:6" ht="12.75">
      <c r="B11" s="34" t="s">
        <v>11</v>
      </c>
      <c r="C11" s="15">
        <v>104</v>
      </c>
      <c r="D11" s="14">
        <v>23</v>
      </c>
      <c r="E11" s="15"/>
      <c r="F11" s="14"/>
    </row>
    <row r="12" spans="2:6" ht="12.75">
      <c r="B12" s="34" t="s">
        <v>12</v>
      </c>
      <c r="C12" s="15">
        <v>33</v>
      </c>
      <c r="D12" s="14"/>
      <c r="E12" s="15"/>
      <c r="F12" s="14"/>
    </row>
    <row r="13" spans="2:6" ht="12.75">
      <c r="B13" s="34" t="s">
        <v>86</v>
      </c>
      <c r="C13" s="99">
        <v>72</v>
      </c>
      <c r="D13" s="100">
        <v>21</v>
      </c>
      <c r="E13" s="99">
        <v>0</v>
      </c>
      <c r="F13" s="100">
        <v>0</v>
      </c>
    </row>
    <row r="14" spans="2:6" s="86" customFormat="1" ht="12.75">
      <c r="B14" s="87" t="s">
        <v>108</v>
      </c>
      <c r="C14" s="88">
        <v>222</v>
      </c>
      <c r="D14" s="89">
        <v>40</v>
      </c>
      <c r="E14" s="88">
        <v>158</v>
      </c>
      <c r="F14" s="89"/>
    </row>
    <row r="15" spans="2:6" ht="12.75">
      <c r="B15" s="34" t="s">
        <v>13</v>
      </c>
      <c r="C15" s="15">
        <v>324</v>
      </c>
      <c r="D15" s="14">
        <v>79</v>
      </c>
      <c r="E15" s="15">
        <v>354</v>
      </c>
      <c r="F15" s="14">
        <v>0</v>
      </c>
    </row>
    <row r="16" spans="2:6" ht="12.75">
      <c r="B16" s="34" t="s">
        <v>14</v>
      </c>
      <c r="C16" s="15">
        <v>51</v>
      </c>
      <c r="D16" s="14">
        <v>9</v>
      </c>
      <c r="E16" s="15">
        <v>0</v>
      </c>
      <c r="F16" s="14">
        <v>0</v>
      </c>
    </row>
    <row r="17" spans="2:6" ht="12.75">
      <c r="B17" s="28" t="s">
        <v>88</v>
      </c>
      <c r="C17" s="15">
        <v>8</v>
      </c>
      <c r="D17" s="14">
        <v>8</v>
      </c>
      <c r="E17" s="15"/>
      <c r="F17" s="14"/>
    </row>
    <row r="18" spans="2:6" ht="12.75">
      <c r="B18" s="34" t="s">
        <v>15</v>
      </c>
      <c r="C18" s="15">
        <v>3</v>
      </c>
      <c r="D18" s="14">
        <v>0</v>
      </c>
      <c r="E18" s="15">
        <v>0</v>
      </c>
      <c r="F18" s="14">
        <v>0</v>
      </c>
    </row>
    <row r="19" spans="2:6" ht="12.75">
      <c r="B19" s="34" t="s">
        <v>16</v>
      </c>
      <c r="C19" s="99">
        <v>22</v>
      </c>
      <c r="D19" s="100">
        <v>0</v>
      </c>
      <c r="E19" s="99">
        <v>0</v>
      </c>
      <c r="F19" s="100">
        <v>0</v>
      </c>
    </row>
    <row r="20" spans="2:6" ht="12.75">
      <c r="B20" s="34" t="s">
        <v>17</v>
      </c>
      <c r="C20" s="99">
        <v>179</v>
      </c>
      <c r="D20" s="100">
        <v>89</v>
      </c>
      <c r="E20" s="99">
        <v>208</v>
      </c>
      <c r="F20" s="100">
        <v>0</v>
      </c>
    </row>
    <row r="21" spans="2:6" ht="12.75">
      <c r="B21" s="34" t="s">
        <v>18</v>
      </c>
      <c r="C21" s="76">
        <v>66</v>
      </c>
      <c r="D21" s="85">
        <v>5</v>
      </c>
      <c r="E21" s="76">
        <v>30</v>
      </c>
      <c r="F21" s="85">
        <v>0</v>
      </c>
    </row>
    <row r="22" spans="2:6" ht="12.75">
      <c r="B22" s="34" t="s">
        <v>19</v>
      </c>
      <c r="C22" s="15">
        <v>117</v>
      </c>
      <c r="D22" s="14">
        <v>19</v>
      </c>
      <c r="E22" s="15">
        <v>93</v>
      </c>
      <c r="F22" s="14">
        <v>0</v>
      </c>
    </row>
    <row r="23" spans="2:6" ht="12.75">
      <c r="B23" s="34" t="s">
        <v>154</v>
      </c>
      <c r="C23" s="15"/>
      <c r="D23" s="14"/>
      <c r="E23" s="15">
        <v>923</v>
      </c>
      <c r="F23" s="14"/>
    </row>
    <row r="24" spans="2:6" ht="12.75">
      <c r="B24" s="34" t="s">
        <v>156</v>
      </c>
      <c r="C24" s="15"/>
      <c r="D24" s="14"/>
      <c r="E24" s="15"/>
      <c r="F24" s="14"/>
    </row>
    <row r="25" spans="2:6" ht="13.5" thickBot="1">
      <c r="B25" s="36" t="s">
        <v>21</v>
      </c>
      <c r="C25" s="19"/>
      <c r="D25" s="17"/>
      <c r="E25" s="19"/>
      <c r="F25" s="17"/>
    </row>
    <row r="26" spans="2:6" ht="13.5" thickBot="1">
      <c r="B26" s="53" t="s">
        <v>133</v>
      </c>
      <c r="C26" s="27">
        <f>SUM(C6:C25)</f>
        <v>2212</v>
      </c>
      <c r="D26" s="27">
        <f>SUM(D6:D25)</f>
        <v>537</v>
      </c>
      <c r="E26" s="27">
        <f>SUM(E6:E25)</f>
        <v>1774</v>
      </c>
      <c r="F26" s="27">
        <f>SUM(F6:F25)</f>
        <v>0</v>
      </c>
    </row>
    <row r="30" ht="12.75">
      <c r="B30" t="s">
        <v>131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="75" zoomScaleNormal="75" zoomScalePageLayoutView="0" workbookViewId="0" topLeftCell="A33">
      <selection activeCell="D52" sqref="D52:AD52"/>
    </sheetView>
  </sheetViews>
  <sheetFormatPr defaultColWidth="11.421875" defaultRowHeight="12.75"/>
  <cols>
    <col min="1" max="1" width="11.421875" style="0" customWidth="1"/>
    <col min="2" max="2" width="16.28125" style="0" customWidth="1"/>
    <col min="3" max="9" width="11.421875" style="0" customWidth="1"/>
    <col min="10" max="10" width="12.421875" style="0" customWidth="1"/>
  </cols>
  <sheetData>
    <row r="1" spans="1:2" ht="15.75">
      <c r="A1" s="2" t="s">
        <v>107</v>
      </c>
      <c r="B1" s="2">
        <v>2014</v>
      </c>
    </row>
    <row r="2" ht="15.75">
      <c r="A2" s="2"/>
    </row>
    <row r="3" ht="15.75">
      <c r="A3" s="2" t="s">
        <v>25</v>
      </c>
    </row>
    <row r="5" ht="14.25">
      <c r="B5" s="3"/>
    </row>
    <row r="6" spans="2:6" ht="12.75">
      <c r="B6" s="4"/>
      <c r="C6" t="s">
        <v>26</v>
      </c>
      <c r="D6" s="4" t="s">
        <v>27</v>
      </c>
      <c r="E6" s="4" t="s">
        <v>28</v>
      </c>
      <c r="F6" s="4" t="s">
        <v>29</v>
      </c>
    </row>
    <row r="7" spans="2:30" ht="12.75">
      <c r="B7" s="130"/>
      <c r="C7" s="132"/>
      <c r="D7" s="133"/>
      <c r="E7" s="133"/>
      <c r="F7" s="134"/>
      <c r="G7" s="132"/>
      <c r="H7" s="133"/>
      <c r="I7" s="133"/>
      <c r="J7" s="134"/>
      <c r="K7" s="132"/>
      <c r="L7" s="133"/>
      <c r="M7" s="133"/>
      <c r="N7" s="134"/>
      <c r="O7" s="132"/>
      <c r="P7" s="133"/>
      <c r="Q7" s="133"/>
      <c r="R7" s="134"/>
      <c r="S7" s="132"/>
      <c r="T7" s="133"/>
      <c r="U7" s="133"/>
      <c r="V7" s="134"/>
      <c r="W7" s="132"/>
      <c r="X7" s="133"/>
      <c r="Y7" s="133"/>
      <c r="Z7" s="134"/>
      <c r="AA7" s="132"/>
      <c r="AB7" s="133"/>
      <c r="AC7" s="133"/>
      <c r="AD7" s="134"/>
    </row>
    <row r="8" spans="2:30" ht="12.75">
      <c r="B8" s="131"/>
      <c r="C8" s="147" t="s">
        <v>30</v>
      </c>
      <c r="D8" s="148"/>
      <c r="E8" s="148"/>
      <c r="F8" s="149"/>
      <c r="G8" s="147" t="s">
        <v>31</v>
      </c>
      <c r="H8" s="148"/>
      <c r="I8" s="148"/>
      <c r="J8" s="149"/>
      <c r="K8" s="147" t="s">
        <v>32</v>
      </c>
      <c r="L8" s="148"/>
      <c r="M8" s="148"/>
      <c r="N8" s="149"/>
      <c r="O8" s="147" t="s">
        <v>33</v>
      </c>
      <c r="P8" s="148"/>
      <c r="Q8" s="148"/>
      <c r="R8" s="149"/>
      <c r="S8" s="147" t="s">
        <v>34</v>
      </c>
      <c r="T8" s="148"/>
      <c r="U8" s="148"/>
      <c r="V8" s="149"/>
      <c r="W8" s="147" t="s">
        <v>35</v>
      </c>
      <c r="X8" s="148"/>
      <c r="Y8" s="148"/>
      <c r="Z8" s="149"/>
      <c r="AA8" s="147" t="s">
        <v>36</v>
      </c>
      <c r="AB8" s="148"/>
      <c r="AC8" s="148"/>
      <c r="AD8" s="149"/>
    </row>
    <row r="9" spans="2:30" ht="12.75">
      <c r="B9" s="13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s="7" customFormat="1" ht="12.75">
      <c r="B10" s="131"/>
      <c r="C10" s="5" t="s">
        <v>37</v>
      </c>
      <c r="D10" s="5" t="s">
        <v>38</v>
      </c>
      <c r="E10" s="5" t="s">
        <v>39</v>
      </c>
      <c r="F10" s="5" t="s">
        <v>40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37</v>
      </c>
      <c r="L10" s="5" t="s">
        <v>38</v>
      </c>
      <c r="M10" s="5" t="s">
        <v>39</v>
      </c>
      <c r="N10" s="5" t="s">
        <v>40</v>
      </c>
      <c r="O10" s="5" t="s">
        <v>37</v>
      </c>
      <c r="P10" s="5" t="s">
        <v>38</v>
      </c>
      <c r="Q10" s="5" t="s">
        <v>39</v>
      </c>
      <c r="R10" s="5" t="s">
        <v>40</v>
      </c>
      <c r="S10" s="5" t="s">
        <v>37</v>
      </c>
      <c r="T10" s="5" t="s">
        <v>38</v>
      </c>
      <c r="U10" s="5" t="s">
        <v>39</v>
      </c>
      <c r="V10" s="5" t="s">
        <v>40</v>
      </c>
      <c r="W10" s="5" t="s">
        <v>37</v>
      </c>
      <c r="X10" s="5" t="s">
        <v>38</v>
      </c>
      <c r="Y10" s="5" t="s">
        <v>39</v>
      </c>
      <c r="Z10" s="5" t="s">
        <v>40</v>
      </c>
      <c r="AA10" s="5" t="s">
        <v>37</v>
      </c>
      <c r="AB10" s="5" t="s">
        <v>38</v>
      </c>
      <c r="AC10" s="5" t="s">
        <v>39</v>
      </c>
      <c r="AD10" s="5" t="s">
        <v>40</v>
      </c>
    </row>
    <row r="11" spans="2:30" ht="12.75">
      <c r="B11" s="8"/>
      <c r="C11" s="130">
        <v>0</v>
      </c>
      <c r="D11" s="130"/>
      <c r="E11" s="130"/>
      <c r="F11" s="130"/>
      <c r="G11" s="130">
        <v>8</v>
      </c>
      <c r="H11" s="130">
        <v>6</v>
      </c>
      <c r="I11" s="130">
        <v>1</v>
      </c>
      <c r="J11" s="130">
        <v>1</v>
      </c>
      <c r="K11" s="130">
        <v>0</v>
      </c>
      <c r="L11" s="130"/>
      <c r="M11" s="130"/>
      <c r="N11" s="130"/>
      <c r="O11" s="130">
        <v>0</v>
      </c>
      <c r="P11" s="130"/>
      <c r="Q11" s="130"/>
      <c r="R11" s="130"/>
      <c r="S11" s="130">
        <v>0</v>
      </c>
      <c r="T11" s="130"/>
      <c r="U11" s="130"/>
      <c r="V11" s="130"/>
      <c r="W11" s="130">
        <v>0</v>
      </c>
      <c r="X11" s="130"/>
      <c r="Y11" s="130"/>
      <c r="Z11" s="130"/>
      <c r="AA11" s="130">
        <v>3</v>
      </c>
      <c r="AB11" s="130">
        <v>3</v>
      </c>
      <c r="AC11" s="130">
        <v>0</v>
      </c>
      <c r="AD11" s="130">
        <v>0</v>
      </c>
    </row>
    <row r="12" spans="2:30" ht="12.75">
      <c r="B12" s="9" t="s">
        <v>41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</row>
    <row r="13" spans="2:30" ht="12.75">
      <c r="B13" s="8"/>
      <c r="C13" s="130">
        <v>1</v>
      </c>
      <c r="D13" s="130">
        <v>1</v>
      </c>
      <c r="E13" s="130"/>
      <c r="F13" s="130"/>
      <c r="G13" s="130">
        <v>9</v>
      </c>
      <c r="H13" s="130">
        <v>8</v>
      </c>
      <c r="I13" s="130">
        <v>1</v>
      </c>
      <c r="J13" s="130">
        <v>1</v>
      </c>
      <c r="K13" s="130">
        <v>1</v>
      </c>
      <c r="L13" s="130">
        <v>1</v>
      </c>
      <c r="M13" s="130"/>
      <c r="N13" s="130"/>
      <c r="O13" s="130">
        <v>2</v>
      </c>
      <c r="P13" s="130">
        <v>2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>
        <v>5</v>
      </c>
      <c r="AB13" s="130">
        <v>4</v>
      </c>
      <c r="AC13" s="130">
        <v>1</v>
      </c>
      <c r="AD13" s="130"/>
    </row>
    <row r="14" spans="2:30" ht="12.75">
      <c r="B14" s="9" t="s">
        <v>42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</row>
    <row r="15" spans="2:30" ht="12.75">
      <c r="B15" s="8"/>
      <c r="C15" s="145">
        <v>1</v>
      </c>
      <c r="D15" s="145"/>
      <c r="E15" s="145">
        <v>1</v>
      </c>
      <c r="F15" s="145"/>
      <c r="G15" s="145">
        <v>32</v>
      </c>
      <c r="H15" s="145">
        <v>28</v>
      </c>
      <c r="I15" s="145"/>
      <c r="J15" s="145">
        <v>4</v>
      </c>
      <c r="K15" s="145">
        <v>7</v>
      </c>
      <c r="L15" s="145">
        <v>5</v>
      </c>
      <c r="M15" s="145"/>
      <c r="N15" s="145">
        <v>2</v>
      </c>
      <c r="O15" s="145">
        <v>1</v>
      </c>
      <c r="P15" s="145">
        <v>1</v>
      </c>
      <c r="Q15" s="145"/>
      <c r="R15" s="145"/>
      <c r="S15" s="145">
        <v>6</v>
      </c>
      <c r="T15" s="145">
        <v>4</v>
      </c>
      <c r="U15" s="145"/>
      <c r="V15" s="145">
        <v>2</v>
      </c>
      <c r="W15" s="145"/>
      <c r="X15" s="145"/>
      <c r="Y15" s="145"/>
      <c r="Z15" s="145"/>
      <c r="AA15" s="145">
        <v>21</v>
      </c>
      <c r="AB15" s="145">
        <v>14</v>
      </c>
      <c r="AC15" s="145">
        <v>4</v>
      </c>
      <c r="AD15" s="145">
        <v>3</v>
      </c>
    </row>
    <row r="16" spans="2:30" ht="12.75">
      <c r="B16" s="9" t="s">
        <v>129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2:30" s="93" customFormat="1" ht="12" customHeight="1">
      <c r="B17" s="94"/>
      <c r="C17" s="137">
        <v>1</v>
      </c>
      <c r="D17" s="137">
        <v>1</v>
      </c>
      <c r="E17" s="137"/>
      <c r="F17" s="137"/>
      <c r="G17" s="137">
        <v>3</v>
      </c>
      <c r="H17" s="137">
        <v>3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>
        <v>0</v>
      </c>
      <c r="AB17" s="137"/>
      <c r="AC17" s="137"/>
      <c r="AD17" s="137"/>
    </row>
    <row r="18" spans="2:30" s="93" customFormat="1" ht="12" customHeight="1">
      <c r="B18" s="95" t="s">
        <v>89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</row>
    <row r="19" spans="2:30" s="74" customFormat="1" ht="12.75">
      <c r="B19" s="8"/>
      <c r="C19" s="130">
        <v>1</v>
      </c>
      <c r="D19" s="130">
        <v>1</v>
      </c>
      <c r="E19" s="130"/>
      <c r="F19" s="130"/>
      <c r="G19" s="130">
        <v>8</v>
      </c>
      <c r="H19" s="130">
        <v>5.35</v>
      </c>
      <c r="I19" s="130">
        <v>1</v>
      </c>
      <c r="J19" s="130">
        <v>1.65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>
        <v>4</v>
      </c>
      <c r="AB19" s="130">
        <v>4</v>
      </c>
      <c r="AC19" s="130"/>
      <c r="AD19" s="130"/>
    </row>
    <row r="20" spans="2:30" s="72" customFormat="1" ht="12.75">
      <c r="B20" s="9" t="s">
        <v>43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</row>
    <row r="21" spans="2:30" ht="12.75">
      <c r="B21" s="8"/>
      <c r="C21" s="130">
        <v>1</v>
      </c>
      <c r="D21" s="130">
        <v>1</v>
      </c>
      <c r="E21" s="130"/>
      <c r="F21" s="130"/>
      <c r="G21" s="130">
        <v>10</v>
      </c>
      <c r="H21" s="130">
        <v>10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>
        <v>5</v>
      </c>
      <c r="AB21" s="130">
        <v>3</v>
      </c>
      <c r="AC21" s="130">
        <v>2</v>
      </c>
      <c r="AD21" s="130"/>
    </row>
    <row r="22" spans="2:30" ht="12.75">
      <c r="B22" s="9" t="s">
        <v>44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</row>
    <row r="23" spans="2:30" ht="12.75">
      <c r="B23" s="8"/>
      <c r="C23" s="130">
        <v>1</v>
      </c>
      <c r="D23" s="130">
        <v>1</v>
      </c>
      <c r="E23" s="130"/>
      <c r="F23" s="130"/>
      <c r="G23" s="130">
        <v>6</v>
      </c>
      <c r="H23" s="130">
        <v>5.1</v>
      </c>
      <c r="I23" s="130" t="s">
        <v>167</v>
      </c>
      <c r="J23" s="130">
        <v>0.55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>
        <v>3</v>
      </c>
      <c r="AB23" s="130">
        <v>3</v>
      </c>
      <c r="AC23" s="130"/>
      <c r="AD23" s="130"/>
    </row>
    <row r="24" spans="2:30" ht="12.75">
      <c r="B24" s="9" t="s">
        <v>45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</row>
    <row r="25" spans="2:30" ht="12.75">
      <c r="B25" s="8"/>
      <c r="C25" s="130">
        <v>1</v>
      </c>
      <c r="D25" s="130">
        <v>1</v>
      </c>
      <c r="E25" s="130">
        <v>0</v>
      </c>
      <c r="F25" s="130">
        <v>0</v>
      </c>
      <c r="G25" s="130">
        <v>5</v>
      </c>
      <c r="H25" s="130">
        <v>5</v>
      </c>
      <c r="I25" s="130">
        <v>0</v>
      </c>
      <c r="J25" s="130">
        <v>0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>
        <v>2</v>
      </c>
      <c r="AB25" s="130">
        <v>1</v>
      </c>
      <c r="AC25" s="130"/>
      <c r="AD25" s="130"/>
    </row>
    <row r="26" spans="2:30" ht="12.75">
      <c r="B26" s="9" t="s">
        <v>46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</row>
    <row r="27" spans="2:30" ht="12.75">
      <c r="B27" s="8"/>
      <c r="C27" s="135">
        <v>1</v>
      </c>
      <c r="D27" s="135">
        <v>1</v>
      </c>
      <c r="E27" s="135">
        <v>0</v>
      </c>
      <c r="F27" s="135">
        <v>0</v>
      </c>
      <c r="G27" s="135">
        <v>8</v>
      </c>
      <c r="H27" s="135">
        <v>7</v>
      </c>
      <c r="I27" s="135">
        <v>0</v>
      </c>
      <c r="J27" s="135">
        <v>1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3</v>
      </c>
      <c r="AB27" s="135">
        <v>3</v>
      </c>
      <c r="AC27" s="135">
        <v>0</v>
      </c>
      <c r="AD27" s="135">
        <v>0</v>
      </c>
    </row>
    <row r="28" spans="2:30" ht="12.75">
      <c r="B28" s="9" t="s">
        <v>47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</row>
    <row r="29" spans="2:30" s="86" customFormat="1" ht="12.75">
      <c r="B29" s="91"/>
      <c r="C29" s="142"/>
      <c r="D29" s="142">
        <v>1</v>
      </c>
      <c r="E29" s="142"/>
      <c r="F29" s="142"/>
      <c r="G29" s="142">
        <v>12</v>
      </c>
      <c r="H29" s="142">
        <v>11</v>
      </c>
      <c r="I29" s="142"/>
      <c r="J29" s="142">
        <v>1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>
        <v>4</v>
      </c>
      <c r="AC29" s="142">
        <v>1</v>
      </c>
      <c r="AD29" s="142">
        <v>1</v>
      </c>
    </row>
    <row r="30" spans="2:30" s="86" customFormat="1" ht="12.75">
      <c r="B30" s="92" t="s">
        <v>48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</row>
    <row r="31" spans="2:30" ht="12.75">
      <c r="B31" s="8"/>
      <c r="C31" s="130">
        <v>1</v>
      </c>
      <c r="D31" s="130">
        <v>1</v>
      </c>
      <c r="E31" s="130"/>
      <c r="F31" s="130"/>
      <c r="G31" s="130">
        <v>15</v>
      </c>
      <c r="H31" s="141">
        <v>15.5</v>
      </c>
      <c r="I31" s="130"/>
      <c r="J31" s="130"/>
      <c r="K31" s="130">
        <v>3</v>
      </c>
      <c r="L31" s="130">
        <v>3</v>
      </c>
      <c r="M31" s="130"/>
      <c r="N31" s="130"/>
      <c r="O31" s="130">
        <v>1</v>
      </c>
      <c r="P31" s="130">
        <v>1</v>
      </c>
      <c r="Q31" s="130"/>
      <c r="R31" s="130"/>
      <c r="S31" s="130">
        <v>3</v>
      </c>
      <c r="T31" s="130">
        <v>3</v>
      </c>
      <c r="U31" s="130"/>
      <c r="V31" s="130"/>
      <c r="W31" s="130">
        <v>1</v>
      </c>
      <c r="X31" s="130">
        <v>1</v>
      </c>
      <c r="Y31" s="130"/>
      <c r="Z31" s="130"/>
      <c r="AA31" s="130">
        <v>9</v>
      </c>
      <c r="AB31" s="130">
        <v>9</v>
      </c>
      <c r="AC31" s="130"/>
      <c r="AD31" s="130"/>
    </row>
    <row r="32" spans="2:30" ht="12.75">
      <c r="B32" s="9" t="s">
        <v>49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</row>
    <row r="33" spans="2:30" ht="13.5" customHeight="1">
      <c r="B33" s="8"/>
      <c r="C33" s="137">
        <v>1</v>
      </c>
      <c r="D33" s="130">
        <v>1</v>
      </c>
      <c r="E33" s="130">
        <v>0</v>
      </c>
      <c r="F33" s="130">
        <v>0</v>
      </c>
      <c r="G33" s="130">
        <v>3</v>
      </c>
      <c r="H33" s="130">
        <v>3</v>
      </c>
      <c r="I33" s="130">
        <v>0</v>
      </c>
      <c r="J33" s="130">
        <v>0</v>
      </c>
      <c r="K33" s="130">
        <v>0</v>
      </c>
      <c r="L33" s="130"/>
      <c r="M33" s="130"/>
      <c r="N33" s="130"/>
      <c r="O33" s="130">
        <v>0</v>
      </c>
      <c r="P33" s="130"/>
      <c r="Q33" s="139"/>
      <c r="R33" s="139"/>
      <c r="S33" s="130">
        <v>0</v>
      </c>
      <c r="T33" s="130"/>
      <c r="U33" s="130"/>
      <c r="V33" s="130"/>
      <c r="W33" s="130">
        <v>0</v>
      </c>
      <c r="X33" s="130"/>
      <c r="Y33" s="130"/>
      <c r="Z33" s="130"/>
      <c r="AA33" s="130" t="s">
        <v>171</v>
      </c>
      <c r="AB33" s="130">
        <v>1</v>
      </c>
      <c r="AC33" s="130">
        <v>0</v>
      </c>
      <c r="AD33" s="130">
        <v>0</v>
      </c>
    </row>
    <row r="34" spans="2:30" ht="12.75">
      <c r="B34" s="9" t="s">
        <v>50</v>
      </c>
      <c r="C34" s="138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40"/>
      <c r="R34" s="14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</row>
    <row r="35" spans="2:30" ht="12.75">
      <c r="B35" s="8"/>
      <c r="C35" s="130">
        <v>1</v>
      </c>
      <c r="D35" s="130">
        <v>1</v>
      </c>
      <c r="E35" s="130">
        <v>0</v>
      </c>
      <c r="F35" s="130">
        <v>0</v>
      </c>
      <c r="G35" s="130">
        <v>1</v>
      </c>
      <c r="H35" s="130">
        <v>1</v>
      </c>
      <c r="I35" s="130">
        <v>0</v>
      </c>
      <c r="J35" s="130">
        <v>0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>
        <v>1</v>
      </c>
      <c r="AB35" s="130">
        <v>1</v>
      </c>
      <c r="AC35" s="130">
        <v>0</v>
      </c>
      <c r="AD35" s="130">
        <v>0</v>
      </c>
    </row>
    <row r="36" spans="2:30" ht="12" customHeight="1">
      <c r="B36" s="9" t="s">
        <v>51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</row>
    <row r="37" spans="2:30" ht="12.75">
      <c r="B37" s="8"/>
      <c r="C37" s="135"/>
      <c r="D37" s="135"/>
      <c r="E37" s="135"/>
      <c r="F37" s="135"/>
      <c r="G37" s="135">
        <v>2</v>
      </c>
      <c r="H37" s="135">
        <v>2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2:30" ht="12.75">
      <c r="B38" s="9" t="s">
        <v>52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2:30" ht="12.75">
      <c r="B39" s="8"/>
      <c r="C39" s="135" t="s">
        <v>171</v>
      </c>
      <c r="D39" s="135" t="s">
        <v>171</v>
      </c>
      <c r="E39" s="135"/>
      <c r="F39" s="135"/>
      <c r="G39" s="135">
        <v>17</v>
      </c>
      <c r="H39" s="135">
        <v>9</v>
      </c>
      <c r="I39" s="135">
        <v>8</v>
      </c>
      <c r="J39" s="135"/>
      <c r="K39" s="135">
        <v>0</v>
      </c>
      <c r="L39" s="135"/>
      <c r="M39" s="135"/>
      <c r="N39" s="135"/>
      <c r="O39" s="135">
        <v>0</v>
      </c>
      <c r="P39" s="135"/>
      <c r="Q39" s="135"/>
      <c r="R39" s="135"/>
      <c r="S39" s="135">
        <v>4</v>
      </c>
      <c r="T39" s="135">
        <v>3</v>
      </c>
      <c r="U39" s="135"/>
      <c r="V39" s="135">
        <v>1</v>
      </c>
      <c r="W39" s="135">
        <v>0</v>
      </c>
      <c r="X39" s="135"/>
      <c r="Y39" s="135"/>
      <c r="Z39" s="135"/>
      <c r="AA39" s="135">
        <v>8</v>
      </c>
      <c r="AB39" s="135">
        <v>8</v>
      </c>
      <c r="AC39" s="135"/>
      <c r="AD39" s="135"/>
    </row>
    <row r="40" spans="2:30" ht="12.75">
      <c r="B40" s="9" t="s">
        <v>53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2:30" ht="12.75">
      <c r="B41" s="8"/>
      <c r="C41" s="130">
        <v>1</v>
      </c>
      <c r="D41" s="130">
        <v>1</v>
      </c>
      <c r="E41" s="130">
        <v>0</v>
      </c>
      <c r="F41" s="130">
        <v>0</v>
      </c>
      <c r="G41" s="130">
        <v>5</v>
      </c>
      <c r="H41" s="130">
        <v>3</v>
      </c>
      <c r="I41" s="130">
        <v>1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 t="s">
        <v>165</v>
      </c>
      <c r="P41" s="130" t="s">
        <v>165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2</v>
      </c>
      <c r="AB41" s="130">
        <v>2</v>
      </c>
      <c r="AC41" s="130">
        <v>1</v>
      </c>
      <c r="AD41" s="130">
        <v>0</v>
      </c>
    </row>
    <row r="42" spans="2:30" ht="12.75">
      <c r="B42" s="9" t="s">
        <v>54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</row>
    <row r="43" spans="2:30" ht="12.75">
      <c r="B43" s="8"/>
      <c r="C43" s="130">
        <v>1</v>
      </c>
      <c r="D43" s="130">
        <v>1</v>
      </c>
      <c r="E43" s="130"/>
      <c r="F43" s="130"/>
      <c r="G43" s="130">
        <v>12</v>
      </c>
      <c r="H43" s="130">
        <v>12</v>
      </c>
      <c r="I43" s="130"/>
      <c r="J43" s="130"/>
      <c r="K43" s="130">
        <v>1</v>
      </c>
      <c r="L43" s="130">
        <v>1</v>
      </c>
      <c r="M43" s="130"/>
      <c r="N43" s="130"/>
      <c r="O43" s="130"/>
      <c r="P43" s="130"/>
      <c r="Q43" s="130"/>
      <c r="R43" s="130"/>
      <c r="S43" s="130">
        <v>4</v>
      </c>
      <c r="T43" s="130">
        <v>4</v>
      </c>
      <c r="U43" s="130"/>
      <c r="V43" s="130"/>
      <c r="W43" s="130"/>
      <c r="X43" s="130"/>
      <c r="Y43" s="130"/>
      <c r="Z43" s="130"/>
      <c r="AA43" s="130">
        <v>7</v>
      </c>
      <c r="AB43" s="130">
        <v>6.5</v>
      </c>
      <c r="AC43" s="130"/>
      <c r="AD43" s="130"/>
    </row>
    <row r="44" spans="2:30" ht="12.75">
      <c r="B44" s="9" t="s">
        <v>55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</row>
    <row r="45" spans="2:30" ht="12.75">
      <c r="B45" s="8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</row>
    <row r="46" spans="2:30" ht="12.75">
      <c r="B46" s="9" t="s">
        <v>162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</row>
    <row r="47" spans="2:30" ht="12.75">
      <c r="B47" s="8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</row>
    <row r="48" spans="2:30" ht="12.75">
      <c r="B48" s="8" t="s">
        <v>130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</row>
    <row r="49" spans="2:30" ht="12.75">
      <c r="B49" s="57"/>
      <c r="C49" s="57"/>
      <c r="D49" s="57"/>
      <c r="E49" s="57"/>
      <c r="F49" s="57"/>
      <c r="G49" s="57"/>
      <c r="H49" s="57"/>
      <c r="I49" s="57"/>
      <c r="J49" s="55"/>
      <c r="K49" s="57"/>
      <c r="L49" s="57"/>
      <c r="M49" s="55"/>
      <c r="N49" s="54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5"/>
      <c r="Z49" s="55"/>
      <c r="AA49" s="55"/>
      <c r="AB49" s="55"/>
      <c r="AC49" s="55"/>
      <c r="AD49" s="57"/>
    </row>
    <row r="50" spans="1:30" ht="13.5" thickBot="1">
      <c r="A50" s="56"/>
      <c r="B50" s="60" t="s">
        <v>132</v>
      </c>
      <c r="C50" s="59"/>
      <c r="D50" s="59"/>
      <c r="E50" s="59"/>
      <c r="F50" s="59"/>
      <c r="G50" s="59"/>
      <c r="H50" s="59"/>
      <c r="I50" s="59"/>
      <c r="J50" s="56"/>
      <c r="K50" s="59"/>
      <c r="L50" s="59"/>
      <c r="M50" s="56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6"/>
      <c r="Z50" s="56"/>
      <c r="AA50" s="56"/>
      <c r="AB50" s="56"/>
      <c r="AC50" s="56"/>
      <c r="AD50" s="56"/>
    </row>
    <row r="51" spans="2:30" ht="12.75">
      <c r="B51" s="61"/>
      <c r="C51" s="62"/>
      <c r="D51" s="63"/>
      <c r="E51" s="64"/>
      <c r="F51" s="63"/>
      <c r="G51" s="63"/>
      <c r="H51" s="63"/>
      <c r="I51" s="63"/>
      <c r="J51" s="64"/>
      <c r="K51" s="63"/>
      <c r="L51" s="63"/>
      <c r="M51" s="64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63"/>
      <c r="AA51" s="63"/>
      <c r="AB51" s="63"/>
      <c r="AC51" s="63"/>
      <c r="AD51" s="65"/>
    </row>
    <row r="52" spans="2:30" ht="13.5" thickBot="1">
      <c r="B52" s="66" t="s">
        <v>133</v>
      </c>
      <c r="C52" s="67">
        <f aca="true" t="shared" si="0" ref="C52:AD52">SUM(C11:C51)</f>
        <v>13</v>
      </c>
      <c r="D52" s="67">
        <f t="shared" si="0"/>
        <v>13</v>
      </c>
      <c r="E52" s="67">
        <f t="shared" si="0"/>
        <v>1</v>
      </c>
      <c r="F52" s="67">
        <f t="shared" si="0"/>
        <v>0</v>
      </c>
      <c r="G52" s="67">
        <f t="shared" si="0"/>
        <v>156</v>
      </c>
      <c r="H52" s="67">
        <f t="shared" si="0"/>
        <v>133.95</v>
      </c>
      <c r="I52" s="67">
        <f t="shared" si="0"/>
        <v>12</v>
      </c>
      <c r="J52" s="67">
        <f t="shared" si="0"/>
        <v>10.200000000000001</v>
      </c>
      <c r="K52" s="67">
        <f t="shared" si="0"/>
        <v>12</v>
      </c>
      <c r="L52" s="67">
        <f t="shared" si="0"/>
        <v>10</v>
      </c>
      <c r="M52" s="67">
        <f t="shared" si="0"/>
        <v>0</v>
      </c>
      <c r="N52" s="67">
        <f t="shared" si="0"/>
        <v>2</v>
      </c>
      <c r="O52" s="67">
        <f t="shared" si="0"/>
        <v>4</v>
      </c>
      <c r="P52" s="67">
        <f t="shared" si="0"/>
        <v>4</v>
      </c>
      <c r="Q52" s="67">
        <f t="shared" si="0"/>
        <v>0</v>
      </c>
      <c r="R52" s="67">
        <f t="shared" si="0"/>
        <v>0</v>
      </c>
      <c r="S52" s="67">
        <f t="shared" si="0"/>
        <v>17</v>
      </c>
      <c r="T52" s="67">
        <f t="shared" si="0"/>
        <v>14</v>
      </c>
      <c r="U52" s="67">
        <f t="shared" si="0"/>
        <v>0</v>
      </c>
      <c r="V52" s="67">
        <f t="shared" si="0"/>
        <v>3</v>
      </c>
      <c r="W52" s="67">
        <f t="shared" si="0"/>
        <v>1</v>
      </c>
      <c r="X52" s="67">
        <f t="shared" si="0"/>
        <v>1</v>
      </c>
      <c r="Y52" s="67">
        <f t="shared" si="0"/>
        <v>0</v>
      </c>
      <c r="Z52" s="67">
        <f t="shared" si="0"/>
        <v>0</v>
      </c>
      <c r="AA52" s="67">
        <f t="shared" si="0"/>
        <v>73</v>
      </c>
      <c r="AB52" s="67">
        <f t="shared" si="0"/>
        <v>66.5</v>
      </c>
      <c r="AC52" s="67">
        <f t="shared" si="0"/>
        <v>9</v>
      </c>
      <c r="AD52" s="67">
        <f t="shared" si="0"/>
        <v>4</v>
      </c>
    </row>
    <row r="53" spans="14:26" ht="12.75">
      <c r="N53" s="51"/>
      <c r="P53" s="51"/>
      <c r="Z53" s="51"/>
    </row>
    <row r="56" ht="12.75">
      <c r="B56" t="s">
        <v>131</v>
      </c>
    </row>
  </sheetData>
  <sheetProtection/>
  <mergeCells count="548">
    <mergeCell ref="M11:M12"/>
    <mergeCell ref="G11:G12"/>
    <mergeCell ref="H11:H12"/>
    <mergeCell ref="I11:I12"/>
    <mergeCell ref="J11:J12"/>
    <mergeCell ref="K11:K12"/>
    <mergeCell ref="L11:L12"/>
    <mergeCell ref="AA7:AD7"/>
    <mergeCell ref="C8:F8"/>
    <mergeCell ref="G8:J8"/>
    <mergeCell ref="K8:N8"/>
    <mergeCell ref="O8:R8"/>
    <mergeCell ref="S8:V8"/>
    <mergeCell ref="W8:Z8"/>
    <mergeCell ref="AA8:AD8"/>
    <mergeCell ref="S7:V7"/>
    <mergeCell ref="W7:Z7"/>
    <mergeCell ref="AB11:AB12"/>
    <mergeCell ref="AC11:AC12"/>
    <mergeCell ref="V11:V12"/>
    <mergeCell ref="W11:W12"/>
    <mergeCell ref="X11:X12"/>
    <mergeCell ref="Y11:Y12"/>
    <mergeCell ref="S11:S12"/>
    <mergeCell ref="T11:T12"/>
    <mergeCell ref="U11:U12"/>
    <mergeCell ref="B9:B10"/>
    <mergeCell ref="C11:C12"/>
    <mergeCell ref="D11:D12"/>
    <mergeCell ref="E11:E12"/>
    <mergeCell ref="N11:N12"/>
    <mergeCell ref="O11:O12"/>
    <mergeCell ref="F11:F12"/>
    <mergeCell ref="M13:M14"/>
    <mergeCell ref="N13:N14"/>
    <mergeCell ref="O13:O14"/>
    <mergeCell ref="Z11:Z12"/>
    <mergeCell ref="AA11:AA12"/>
    <mergeCell ref="Z13:Z14"/>
    <mergeCell ref="AA13:AA14"/>
    <mergeCell ref="P11:P12"/>
    <mergeCell ref="Q11:Q12"/>
    <mergeCell ref="R11:R12"/>
    <mergeCell ref="D15:D16"/>
    <mergeCell ref="E15:E16"/>
    <mergeCell ref="F15:F16"/>
    <mergeCell ref="Q13:Q14"/>
    <mergeCell ref="R13:R14"/>
    <mergeCell ref="I13:I14"/>
    <mergeCell ref="J13:J14"/>
    <mergeCell ref="K13:K14"/>
    <mergeCell ref="P13:P14"/>
    <mergeCell ref="L13:L14"/>
    <mergeCell ref="L15:L16"/>
    <mergeCell ref="M15:M16"/>
    <mergeCell ref="I15:I16"/>
    <mergeCell ref="G15:G16"/>
    <mergeCell ref="H15:H16"/>
    <mergeCell ref="C13:C14"/>
    <mergeCell ref="D13:D14"/>
    <mergeCell ref="E13:E14"/>
    <mergeCell ref="F13:F14"/>
    <mergeCell ref="C15:C16"/>
    <mergeCell ref="AD11:AD12"/>
    <mergeCell ref="S13:S14"/>
    <mergeCell ref="AD13:AD14"/>
    <mergeCell ref="AB13:AB14"/>
    <mergeCell ref="AC13:AC14"/>
    <mergeCell ref="X13:X14"/>
    <mergeCell ref="Y13:Y14"/>
    <mergeCell ref="T13:T14"/>
    <mergeCell ref="U13:U14"/>
    <mergeCell ref="V13:V14"/>
    <mergeCell ref="V17:V18"/>
    <mergeCell ref="W13:W14"/>
    <mergeCell ref="N15:N16"/>
    <mergeCell ref="O15:O16"/>
    <mergeCell ref="P15:P16"/>
    <mergeCell ref="G13:G14"/>
    <mergeCell ref="H13:H14"/>
    <mergeCell ref="Q15:Q16"/>
    <mergeCell ref="J15:J16"/>
    <mergeCell ref="K15:K16"/>
    <mergeCell ref="H45:H46"/>
    <mergeCell ref="I45:I46"/>
    <mergeCell ref="J45:J46"/>
    <mergeCell ref="K45:K46"/>
    <mergeCell ref="S45:S46"/>
    <mergeCell ref="R17:R18"/>
    <mergeCell ref="S17:S18"/>
    <mergeCell ref="Z15:Z16"/>
    <mergeCell ref="AA15:AA16"/>
    <mergeCell ref="R15:R16"/>
    <mergeCell ref="S15:S16"/>
    <mergeCell ref="T15:T16"/>
    <mergeCell ref="U15:U16"/>
    <mergeCell ref="C19:C20"/>
    <mergeCell ref="D19:D20"/>
    <mergeCell ref="E19:E20"/>
    <mergeCell ref="F19:F20"/>
    <mergeCell ref="AB15:AB16"/>
    <mergeCell ref="AC15:AC16"/>
    <mergeCell ref="V15:V16"/>
    <mergeCell ref="W15:W16"/>
    <mergeCell ref="X15:X16"/>
    <mergeCell ref="Y15:Y16"/>
    <mergeCell ref="G19:G20"/>
    <mergeCell ref="H19:H20"/>
    <mergeCell ref="AD45:AD46"/>
    <mergeCell ref="AB45:AB46"/>
    <mergeCell ref="AC45:AC46"/>
    <mergeCell ref="Z45:Z46"/>
    <mergeCell ref="AA45:AA46"/>
    <mergeCell ref="P45:P46"/>
    <mergeCell ref="Q45:Q46"/>
    <mergeCell ref="R45:R46"/>
    <mergeCell ref="AD17:AD18"/>
    <mergeCell ref="AB17:AB18"/>
    <mergeCell ref="V45:V46"/>
    <mergeCell ref="W45:W46"/>
    <mergeCell ref="AA31:AA32"/>
    <mergeCell ref="V23:V24"/>
    <mergeCell ref="W23:W24"/>
    <mergeCell ref="X23:X24"/>
    <mergeCell ref="Y23:Y24"/>
    <mergeCell ref="Z27:Z28"/>
    <mergeCell ref="C45:C46"/>
    <mergeCell ref="D45:D46"/>
    <mergeCell ref="E45:E46"/>
    <mergeCell ref="F45:F46"/>
    <mergeCell ref="G45:G46"/>
    <mergeCell ref="X45:X46"/>
    <mergeCell ref="T45:T46"/>
    <mergeCell ref="U45:U46"/>
    <mergeCell ref="L45:L46"/>
    <mergeCell ref="M45:M46"/>
    <mergeCell ref="I47:I48"/>
    <mergeCell ref="J47:J48"/>
    <mergeCell ref="K47:K48"/>
    <mergeCell ref="L47:L48"/>
    <mergeCell ref="M47:M48"/>
    <mergeCell ref="AD15:AD16"/>
    <mergeCell ref="Y45:Y46"/>
    <mergeCell ref="R47:R48"/>
    <mergeCell ref="S47:S48"/>
    <mergeCell ref="T47:T48"/>
    <mergeCell ref="C47:C48"/>
    <mergeCell ref="D47:D48"/>
    <mergeCell ref="E47:E48"/>
    <mergeCell ref="F47:F48"/>
    <mergeCell ref="G47:G48"/>
    <mergeCell ref="H47:H48"/>
    <mergeCell ref="N17:N18"/>
    <mergeCell ref="O17:O18"/>
    <mergeCell ref="P19:P20"/>
    <mergeCell ref="N47:N48"/>
    <mergeCell ref="O47:O48"/>
    <mergeCell ref="Z47:Z48"/>
    <mergeCell ref="U47:U48"/>
    <mergeCell ref="N45:N46"/>
    <mergeCell ref="O45:O46"/>
    <mergeCell ref="Y47:Y48"/>
    <mergeCell ref="I17:I18"/>
    <mergeCell ref="J17:J18"/>
    <mergeCell ref="AC23:AC24"/>
    <mergeCell ref="P47:P48"/>
    <mergeCell ref="Q47:Q48"/>
    <mergeCell ref="K17:K18"/>
    <mergeCell ref="P17:P18"/>
    <mergeCell ref="Q17:Q18"/>
    <mergeCell ref="L17:L18"/>
    <mergeCell ref="M17:M18"/>
    <mergeCell ref="C17:C18"/>
    <mergeCell ref="D17:D18"/>
    <mergeCell ref="E17:E18"/>
    <mergeCell ref="F17:F18"/>
    <mergeCell ref="G17:G18"/>
    <mergeCell ref="H17:H18"/>
    <mergeCell ref="AA27:AA28"/>
    <mergeCell ref="AC27:AC28"/>
    <mergeCell ref="V27:V28"/>
    <mergeCell ref="W27:W28"/>
    <mergeCell ref="AB27:AB28"/>
    <mergeCell ref="AD47:AD48"/>
    <mergeCell ref="AC47:AC48"/>
    <mergeCell ref="V47:V48"/>
    <mergeCell ref="W47:W48"/>
    <mergeCell ref="X47:X48"/>
    <mergeCell ref="AB47:AB48"/>
    <mergeCell ref="AA47:AA48"/>
    <mergeCell ref="W17:W18"/>
    <mergeCell ref="AB19:AB20"/>
    <mergeCell ref="Z23:Z24"/>
    <mergeCell ref="AA23:AA24"/>
    <mergeCell ref="AB23:AB24"/>
    <mergeCell ref="Y17:Y18"/>
    <mergeCell ref="Z21:Z22"/>
    <mergeCell ref="AA21:AA22"/>
    <mergeCell ref="AA19:AA20"/>
    <mergeCell ref="Q19:Q20"/>
    <mergeCell ref="AC17:AC18"/>
    <mergeCell ref="Z17:Z18"/>
    <mergeCell ref="AA17:AA18"/>
    <mergeCell ref="S19:S20"/>
    <mergeCell ref="T19:T20"/>
    <mergeCell ref="U19:U20"/>
    <mergeCell ref="T17:T18"/>
    <mergeCell ref="X17:X18"/>
    <mergeCell ref="U17:U18"/>
    <mergeCell ref="AD19:AD20"/>
    <mergeCell ref="AD21:AD22"/>
    <mergeCell ref="AB21:AB22"/>
    <mergeCell ref="AC21:AC22"/>
    <mergeCell ref="AC19:AC20"/>
    <mergeCell ref="V19:V20"/>
    <mergeCell ref="W19:W20"/>
    <mergeCell ref="X19:X20"/>
    <mergeCell ref="Y19:Y20"/>
    <mergeCell ref="Z19:Z20"/>
    <mergeCell ref="W21:W22"/>
    <mergeCell ref="P21:P22"/>
    <mergeCell ref="Q21:Q22"/>
    <mergeCell ref="R21:R22"/>
    <mergeCell ref="S21:S22"/>
    <mergeCell ref="X21:X22"/>
    <mergeCell ref="Y21:Y22"/>
    <mergeCell ref="J19:J20"/>
    <mergeCell ref="K19:K20"/>
    <mergeCell ref="L19:L20"/>
    <mergeCell ref="M19:M20"/>
    <mergeCell ref="L21:L22"/>
    <mergeCell ref="I21:I22"/>
    <mergeCell ref="J21:J22"/>
    <mergeCell ref="K21:K22"/>
    <mergeCell ref="I19:I20"/>
    <mergeCell ref="N19:N20"/>
    <mergeCell ref="O19:O20"/>
    <mergeCell ref="V21:V22"/>
    <mergeCell ref="M21:M22"/>
    <mergeCell ref="N21:N22"/>
    <mergeCell ref="O21:O22"/>
    <mergeCell ref="R19:R20"/>
    <mergeCell ref="C21:C22"/>
    <mergeCell ref="D21:D22"/>
    <mergeCell ref="E21:E22"/>
    <mergeCell ref="F21:F22"/>
    <mergeCell ref="G21:G22"/>
    <mergeCell ref="H21:H22"/>
    <mergeCell ref="J23:J24"/>
    <mergeCell ref="K23:K24"/>
    <mergeCell ref="L23:L24"/>
    <mergeCell ref="M23:M24"/>
    <mergeCell ref="T21:T22"/>
    <mergeCell ref="U21:U22"/>
    <mergeCell ref="O23:O24"/>
    <mergeCell ref="P23:P24"/>
    <mergeCell ref="Q23:Q24"/>
    <mergeCell ref="AD23:AD24"/>
    <mergeCell ref="X25:X26"/>
    <mergeCell ref="Y25:Y26"/>
    <mergeCell ref="S23:S24"/>
    <mergeCell ref="T23:T24"/>
    <mergeCell ref="I23:I24"/>
    <mergeCell ref="R23:R24"/>
    <mergeCell ref="U23:U24"/>
    <mergeCell ref="AB25:AB26"/>
    <mergeCell ref="V25:V26"/>
    <mergeCell ref="C23:C24"/>
    <mergeCell ref="D23:D24"/>
    <mergeCell ref="E23:E24"/>
    <mergeCell ref="F23:F24"/>
    <mergeCell ref="N23:N24"/>
    <mergeCell ref="AD25:AD26"/>
    <mergeCell ref="AC25:AC26"/>
    <mergeCell ref="Z25:Z26"/>
    <mergeCell ref="AA25:AA26"/>
    <mergeCell ref="R25:R26"/>
    <mergeCell ref="G23:G24"/>
    <mergeCell ref="H23:H24"/>
    <mergeCell ref="P25:P26"/>
    <mergeCell ref="Q25:Q26"/>
    <mergeCell ref="L25:L26"/>
    <mergeCell ref="M25:M26"/>
    <mergeCell ref="N25:N26"/>
    <mergeCell ref="O25:O26"/>
    <mergeCell ref="G25:G26"/>
    <mergeCell ref="H25:H26"/>
    <mergeCell ref="L27:L28"/>
    <mergeCell ref="M27:M28"/>
    <mergeCell ref="C25:C26"/>
    <mergeCell ref="D25:D26"/>
    <mergeCell ref="E25:E26"/>
    <mergeCell ref="F25:F26"/>
    <mergeCell ref="C27:C28"/>
    <mergeCell ref="D27:D28"/>
    <mergeCell ref="W25:W26"/>
    <mergeCell ref="Q27:Q28"/>
    <mergeCell ref="Y27:Y28"/>
    <mergeCell ref="R27:R28"/>
    <mergeCell ref="S27:S28"/>
    <mergeCell ref="T27:T28"/>
    <mergeCell ref="U27:U28"/>
    <mergeCell ref="S25:S26"/>
    <mergeCell ref="X27:X28"/>
    <mergeCell ref="E27:E28"/>
    <mergeCell ref="F27:F28"/>
    <mergeCell ref="T25:T26"/>
    <mergeCell ref="U25:U26"/>
    <mergeCell ref="I25:I26"/>
    <mergeCell ref="J25:J26"/>
    <mergeCell ref="K25:K26"/>
    <mergeCell ref="P27:P28"/>
    <mergeCell ref="G27:G28"/>
    <mergeCell ref="H27:H28"/>
    <mergeCell ref="I27:I28"/>
    <mergeCell ref="P29:P30"/>
    <mergeCell ref="H29:H30"/>
    <mergeCell ref="I29:I30"/>
    <mergeCell ref="J29:J30"/>
    <mergeCell ref="K29:K30"/>
    <mergeCell ref="J27:J28"/>
    <mergeCell ref="K27:K28"/>
    <mergeCell ref="N27:N28"/>
    <mergeCell ref="O27:O28"/>
    <mergeCell ref="S29:S30"/>
    <mergeCell ref="AD29:AD30"/>
    <mergeCell ref="AB29:AB30"/>
    <mergeCell ref="AC29:AC30"/>
    <mergeCell ref="Z29:Z30"/>
    <mergeCell ref="AA29:AA30"/>
    <mergeCell ref="X29:X30"/>
    <mergeCell ref="Y29:Y30"/>
    <mergeCell ref="AD27:AD28"/>
    <mergeCell ref="C29:C30"/>
    <mergeCell ref="D29:D30"/>
    <mergeCell ref="E29:E30"/>
    <mergeCell ref="F29:F30"/>
    <mergeCell ref="G29:G30"/>
    <mergeCell ref="V29:V30"/>
    <mergeCell ref="W29:W30"/>
    <mergeCell ref="Q29:Q30"/>
    <mergeCell ref="R29:R30"/>
    <mergeCell ref="M31:M32"/>
    <mergeCell ref="N31:N32"/>
    <mergeCell ref="O31:O32"/>
    <mergeCell ref="L29:L30"/>
    <mergeCell ref="M29:M30"/>
    <mergeCell ref="N29:N30"/>
    <mergeCell ref="O29:O30"/>
    <mergeCell ref="I31:I32"/>
    <mergeCell ref="R31:R32"/>
    <mergeCell ref="T29:T30"/>
    <mergeCell ref="U29:U30"/>
    <mergeCell ref="P31:P32"/>
    <mergeCell ref="Q31:Q32"/>
    <mergeCell ref="S31:S32"/>
    <mergeCell ref="J31:J32"/>
    <mergeCell ref="K31:K32"/>
    <mergeCell ref="L31:L32"/>
    <mergeCell ref="C31:C32"/>
    <mergeCell ref="D31:D32"/>
    <mergeCell ref="E31:E32"/>
    <mergeCell ref="F31:F32"/>
    <mergeCell ref="G31:G32"/>
    <mergeCell ref="H31:H32"/>
    <mergeCell ref="AD33:AD34"/>
    <mergeCell ref="AB33:AB34"/>
    <mergeCell ref="AC33:AC34"/>
    <mergeCell ref="Z33:Z34"/>
    <mergeCell ref="AA33:AA34"/>
    <mergeCell ref="X31:X32"/>
    <mergeCell ref="Y31:Y32"/>
    <mergeCell ref="Z31:Z32"/>
    <mergeCell ref="AD31:AD32"/>
    <mergeCell ref="R33:R34"/>
    <mergeCell ref="S33:S34"/>
    <mergeCell ref="AB31:AB32"/>
    <mergeCell ref="AC31:AC32"/>
    <mergeCell ref="V31:V32"/>
    <mergeCell ref="W31:W32"/>
    <mergeCell ref="T31:T32"/>
    <mergeCell ref="U31:U32"/>
    <mergeCell ref="L33:L34"/>
    <mergeCell ref="M33:M34"/>
    <mergeCell ref="N33:N34"/>
    <mergeCell ref="O33:O34"/>
    <mergeCell ref="P33:P34"/>
    <mergeCell ref="Q33:Q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O35:O36"/>
    <mergeCell ref="P35:P36"/>
    <mergeCell ref="Q35:Q36"/>
    <mergeCell ref="J35:J36"/>
    <mergeCell ref="K35:K36"/>
    <mergeCell ref="L35:L36"/>
    <mergeCell ref="M35:M36"/>
    <mergeCell ref="N35:N36"/>
    <mergeCell ref="Y35:Y36"/>
    <mergeCell ref="X33:X34"/>
    <mergeCell ref="Y33:Y34"/>
    <mergeCell ref="T33:T34"/>
    <mergeCell ref="U33:U34"/>
    <mergeCell ref="V33:V34"/>
    <mergeCell ref="W33:W34"/>
    <mergeCell ref="W35:W36"/>
    <mergeCell ref="X35:X36"/>
    <mergeCell ref="U35:U36"/>
    <mergeCell ref="N37:N38"/>
    <mergeCell ref="O37:O38"/>
    <mergeCell ref="C35:C36"/>
    <mergeCell ref="D35:D36"/>
    <mergeCell ref="E35:E36"/>
    <mergeCell ref="F35:F36"/>
    <mergeCell ref="G35:G36"/>
    <mergeCell ref="H35:H36"/>
    <mergeCell ref="I35:I36"/>
    <mergeCell ref="AD35:AD36"/>
    <mergeCell ref="AD37:AD38"/>
    <mergeCell ref="AB37:AB38"/>
    <mergeCell ref="AC37:AC38"/>
    <mergeCell ref="Z37:Z38"/>
    <mergeCell ref="AA37:AA38"/>
    <mergeCell ref="Z35:Z36"/>
    <mergeCell ref="AA35:AA36"/>
    <mergeCell ref="C37:C38"/>
    <mergeCell ref="D37:D38"/>
    <mergeCell ref="E37:E38"/>
    <mergeCell ref="F37:F38"/>
    <mergeCell ref="AB35:AB36"/>
    <mergeCell ref="AC35:AC36"/>
    <mergeCell ref="V35:V36"/>
    <mergeCell ref="R35:R36"/>
    <mergeCell ref="S35:S36"/>
    <mergeCell ref="T35:T36"/>
    <mergeCell ref="G37:G38"/>
    <mergeCell ref="V37:V38"/>
    <mergeCell ref="W37:W38"/>
    <mergeCell ref="P37:P38"/>
    <mergeCell ref="Q37:Q38"/>
    <mergeCell ref="U37:U38"/>
    <mergeCell ref="H37:H38"/>
    <mergeCell ref="I37:I38"/>
    <mergeCell ref="J37:J38"/>
    <mergeCell ref="K37:K38"/>
    <mergeCell ref="R37:R38"/>
    <mergeCell ref="S37:S38"/>
    <mergeCell ref="L37:L38"/>
    <mergeCell ref="M37:M38"/>
    <mergeCell ref="O41:O42"/>
    <mergeCell ref="H39:H40"/>
    <mergeCell ref="I39:I40"/>
    <mergeCell ref="X37:X38"/>
    <mergeCell ref="Y37:Y38"/>
    <mergeCell ref="J39:J40"/>
    <mergeCell ref="K39:K40"/>
    <mergeCell ref="L39:L40"/>
    <mergeCell ref="M39:M40"/>
    <mergeCell ref="T37:T38"/>
    <mergeCell ref="I41:I42"/>
    <mergeCell ref="J41:J42"/>
    <mergeCell ref="K41:K42"/>
    <mergeCell ref="L41:L42"/>
    <mergeCell ref="M41:M42"/>
    <mergeCell ref="N41:N42"/>
    <mergeCell ref="C39:C40"/>
    <mergeCell ref="D39:D40"/>
    <mergeCell ref="E39:E40"/>
    <mergeCell ref="F39:F40"/>
    <mergeCell ref="G39:G40"/>
    <mergeCell ref="H41:H42"/>
    <mergeCell ref="S39:S40"/>
    <mergeCell ref="N39:N40"/>
    <mergeCell ref="O39:O40"/>
    <mergeCell ref="P39:P40"/>
    <mergeCell ref="Q39:Q40"/>
    <mergeCell ref="AB39:AB40"/>
    <mergeCell ref="T39:T40"/>
    <mergeCell ref="U39:U40"/>
    <mergeCell ref="R39:R40"/>
    <mergeCell ref="AC39:AC40"/>
    <mergeCell ref="V39:V40"/>
    <mergeCell ref="W39:W40"/>
    <mergeCell ref="X39:X40"/>
    <mergeCell ref="Y39:Y40"/>
    <mergeCell ref="Z39:Z40"/>
    <mergeCell ref="AA39:AA40"/>
    <mergeCell ref="AD41:AD42"/>
    <mergeCell ref="AB41:AB42"/>
    <mergeCell ref="AC41:AC42"/>
    <mergeCell ref="Z41:Z42"/>
    <mergeCell ref="AA41:AA42"/>
    <mergeCell ref="Y41:Y42"/>
    <mergeCell ref="V41:V42"/>
    <mergeCell ref="W41:W42"/>
    <mergeCell ref="P41:P42"/>
    <mergeCell ref="Q41:Q42"/>
    <mergeCell ref="R41:R42"/>
    <mergeCell ref="S41:S42"/>
    <mergeCell ref="N43:N44"/>
    <mergeCell ref="O43:O44"/>
    <mergeCell ref="P43:P44"/>
    <mergeCell ref="Q43:Q44"/>
    <mergeCell ref="AD39:AD40"/>
    <mergeCell ref="C41:C42"/>
    <mergeCell ref="D41:D42"/>
    <mergeCell ref="E41:E42"/>
    <mergeCell ref="F41:F42"/>
    <mergeCell ref="G41:G42"/>
    <mergeCell ref="T41:T42"/>
    <mergeCell ref="U41:U42"/>
    <mergeCell ref="R43:R44"/>
    <mergeCell ref="S43:S44"/>
    <mergeCell ref="T43:T44"/>
    <mergeCell ref="U43:U44"/>
    <mergeCell ref="E43:E44"/>
    <mergeCell ref="F43:F44"/>
    <mergeCell ref="I43:I44"/>
    <mergeCell ref="X41:X42"/>
    <mergeCell ref="J43:J44"/>
    <mergeCell ref="K43:K44"/>
    <mergeCell ref="V43:V44"/>
    <mergeCell ref="W43:W44"/>
    <mergeCell ref="L43:L44"/>
    <mergeCell ref="M43:M44"/>
    <mergeCell ref="G43:G44"/>
    <mergeCell ref="H43:H44"/>
    <mergeCell ref="AD43:AD44"/>
    <mergeCell ref="B7:B8"/>
    <mergeCell ref="C7:F7"/>
    <mergeCell ref="G7:J7"/>
    <mergeCell ref="K7:N7"/>
    <mergeCell ref="O7:R7"/>
    <mergeCell ref="C43:C44"/>
    <mergeCell ref="D43:D44"/>
    <mergeCell ref="X43:X44"/>
    <mergeCell ref="Y43:Y44"/>
    <mergeCell ref="Z43:Z44"/>
    <mergeCell ref="AA43:AA44"/>
    <mergeCell ref="AB43:AB44"/>
    <mergeCell ref="AC43:AC44"/>
  </mergeCells>
  <printOptions/>
  <pageMargins left="0.75" right="0.75" top="1" bottom="1" header="0.5" footer="0.5"/>
  <pageSetup fitToHeight="1" fitToWidth="1" horizontalDpi="600" verticalDpi="600" orientation="landscape" paperSize="9" scale="37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6">
      <selection activeCell="C30" sqref="C30"/>
    </sheetView>
  </sheetViews>
  <sheetFormatPr defaultColWidth="11.421875" defaultRowHeight="12.75"/>
  <cols>
    <col min="1" max="1" width="11.421875" style="0" customWidth="1"/>
    <col min="2" max="2" width="43.8515625" style="0" customWidth="1"/>
  </cols>
  <sheetData>
    <row r="1" spans="1:2" ht="12.75">
      <c r="A1" s="1" t="s">
        <v>0</v>
      </c>
      <c r="B1" s="1" t="s">
        <v>163</v>
      </c>
    </row>
    <row r="5" spans="3:17" ht="13.5" thickBo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Q5" s="23"/>
    </row>
    <row r="6" spans="2:19" ht="12.75">
      <c r="B6" s="47"/>
      <c r="C6" s="150" t="s">
        <v>143</v>
      </c>
      <c r="D6" s="151"/>
      <c r="E6" s="151"/>
      <c r="F6" s="152"/>
      <c r="G6" s="156" t="s">
        <v>151</v>
      </c>
      <c r="H6" s="157"/>
      <c r="I6" s="157"/>
      <c r="J6" s="158"/>
      <c r="K6" s="150" t="s">
        <v>152</v>
      </c>
      <c r="L6" s="151"/>
      <c r="M6" s="152"/>
      <c r="N6" s="150" t="s">
        <v>153</v>
      </c>
      <c r="O6" s="152"/>
      <c r="P6" s="150" t="s">
        <v>144</v>
      </c>
      <c r="Q6" s="151"/>
      <c r="R6" s="151"/>
      <c r="S6" s="152"/>
    </row>
    <row r="7" spans="2:19" ht="12.75">
      <c r="B7" s="47"/>
      <c r="C7" s="153"/>
      <c r="D7" s="154"/>
      <c r="E7" s="154"/>
      <c r="F7" s="155"/>
      <c r="G7" s="159"/>
      <c r="H7" s="160"/>
      <c r="I7" s="160"/>
      <c r="J7" s="161"/>
      <c r="K7" s="153"/>
      <c r="L7" s="154"/>
      <c r="M7" s="155"/>
      <c r="N7" s="153"/>
      <c r="O7" s="155"/>
      <c r="P7" s="153"/>
      <c r="Q7" s="154"/>
      <c r="R7" s="154"/>
      <c r="S7" s="155"/>
    </row>
    <row r="8" spans="2:19" ht="13.5" thickBot="1">
      <c r="B8" s="47"/>
      <c r="C8" s="97" t="s">
        <v>149</v>
      </c>
      <c r="D8" s="97" t="s">
        <v>149</v>
      </c>
      <c r="E8" s="97" t="s">
        <v>149</v>
      </c>
      <c r="F8" s="97" t="s">
        <v>149</v>
      </c>
      <c r="G8" s="97" t="s">
        <v>149</v>
      </c>
      <c r="H8" s="97" t="s">
        <v>149</v>
      </c>
      <c r="I8" s="97" t="s">
        <v>149</v>
      </c>
      <c r="J8" s="97" t="s">
        <v>149</v>
      </c>
      <c r="K8" s="97" t="s">
        <v>149</v>
      </c>
      <c r="L8" s="97" t="s">
        <v>149</v>
      </c>
      <c r="M8" s="97" t="s">
        <v>149</v>
      </c>
      <c r="N8" s="97" t="s">
        <v>149</v>
      </c>
      <c r="O8" s="97" t="s">
        <v>149</v>
      </c>
      <c r="P8" s="97" t="s">
        <v>149</v>
      </c>
      <c r="Q8" s="97" t="s">
        <v>149</v>
      </c>
      <c r="R8" s="97" t="s">
        <v>149</v>
      </c>
      <c r="S8" s="97" t="s">
        <v>149</v>
      </c>
    </row>
    <row r="9" spans="2:19" ht="13.5" thickBot="1">
      <c r="B9" s="47"/>
      <c r="C9" s="96" t="s">
        <v>140</v>
      </c>
      <c r="D9" s="96" t="s">
        <v>150</v>
      </c>
      <c r="E9" s="96" t="s">
        <v>141</v>
      </c>
      <c r="F9" s="96" t="s">
        <v>142</v>
      </c>
      <c r="G9" s="96" t="s">
        <v>140</v>
      </c>
      <c r="H9" s="96" t="s">
        <v>150</v>
      </c>
      <c r="I9" s="96" t="s">
        <v>141</v>
      </c>
      <c r="J9" s="96" t="s">
        <v>142</v>
      </c>
      <c r="K9" s="96" t="s">
        <v>140</v>
      </c>
      <c r="L9" s="96" t="s">
        <v>150</v>
      </c>
      <c r="M9" s="96" t="s">
        <v>141</v>
      </c>
      <c r="N9" s="96" t="s">
        <v>141</v>
      </c>
      <c r="O9" s="96" t="s">
        <v>142</v>
      </c>
      <c r="P9" s="96" t="s">
        <v>145</v>
      </c>
      <c r="Q9" s="96" t="s">
        <v>146</v>
      </c>
      <c r="R9" s="96" t="s">
        <v>147</v>
      </c>
      <c r="S9" s="96" t="s">
        <v>148</v>
      </c>
    </row>
    <row r="10" spans="2:19" ht="12.75">
      <c r="B10" s="48" t="s">
        <v>9</v>
      </c>
      <c r="C10" s="26">
        <v>5</v>
      </c>
      <c r="D10" s="26">
        <v>26</v>
      </c>
      <c r="E10">
        <v>58</v>
      </c>
      <c r="F10">
        <v>72</v>
      </c>
      <c r="G10" s="93" t="s">
        <v>180</v>
      </c>
      <c r="H10" s="119" t="s">
        <v>180</v>
      </c>
      <c r="I10" s="120" t="s">
        <v>180</v>
      </c>
      <c r="J10" s="119" t="s">
        <v>180</v>
      </c>
      <c r="K10" s="70">
        <v>35</v>
      </c>
      <c r="L10" s="26">
        <v>93</v>
      </c>
      <c r="M10" s="71">
        <v>99</v>
      </c>
      <c r="N10" s="20">
        <v>71</v>
      </c>
      <c r="O10" s="26">
        <v>96</v>
      </c>
      <c r="P10" s="26">
        <v>11</v>
      </c>
      <c r="Q10" s="26">
        <v>90</v>
      </c>
      <c r="R10" s="20">
        <v>100</v>
      </c>
      <c r="S10" s="20">
        <v>100</v>
      </c>
    </row>
    <row r="11" spans="2:19" ht="12.75">
      <c r="B11" s="11" t="s">
        <v>127</v>
      </c>
      <c r="C11" s="14">
        <v>48</v>
      </c>
      <c r="D11" s="15">
        <v>94</v>
      </c>
      <c r="E11" s="50">
        <v>98</v>
      </c>
      <c r="F11" s="15">
        <v>100</v>
      </c>
      <c r="G11" s="50">
        <v>65</v>
      </c>
      <c r="H11" s="15">
        <v>94</v>
      </c>
      <c r="I11" s="50">
        <v>99</v>
      </c>
      <c r="J11" s="15">
        <v>100</v>
      </c>
      <c r="K11" s="50">
        <v>94</v>
      </c>
      <c r="L11" s="15">
        <v>99</v>
      </c>
      <c r="M11" s="50">
        <v>100</v>
      </c>
      <c r="N11" s="15">
        <v>85</v>
      </c>
      <c r="O11" s="15">
        <v>100</v>
      </c>
      <c r="P11" s="15">
        <v>14</v>
      </c>
      <c r="Q11" s="15">
        <v>56</v>
      </c>
      <c r="R11" s="15">
        <v>100</v>
      </c>
      <c r="S11" s="15"/>
    </row>
    <row r="12" spans="2:19" ht="12.75">
      <c r="B12" s="11" t="s">
        <v>128</v>
      </c>
      <c r="C12" s="47">
        <v>12</v>
      </c>
      <c r="D12" s="26">
        <v>26</v>
      </c>
      <c r="E12" s="70">
        <v>54</v>
      </c>
      <c r="F12" s="26">
        <v>74</v>
      </c>
      <c r="G12" s="71">
        <v>50</v>
      </c>
      <c r="H12" s="26">
        <v>79</v>
      </c>
      <c r="I12" s="71">
        <v>93</v>
      </c>
      <c r="J12" s="26">
        <v>99</v>
      </c>
      <c r="K12" s="71">
        <v>62</v>
      </c>
      <c r="L12" s="26">
        <v>93</v>
      </c>
      <c r="M12" s="71">
        <v>96</v>
      </c>
      <c r="N12" s="26">
        <v>78</v>
      </c>
      <c r="O12" s="26">
        <v>89</v>
      </c>
      <c r="P12" s="26">
        <v>2</v>
      </c>
      <c r="Q12" s="26">
        <v>22</v>
      </c>
      <c r="R12" s="26">
        <v>37</v>
      </c>
      <c r="S12" s="26">
        <v>92</v>
      </c>
    </row>
    <row r="13" spans="2:19" ht="12.75">
      <c r="B13" s="11" t="s">
        <v>87</v>
      </c>
      <c r="C13" s="124">
        <v>5</v>
      </c>
      <c r="D13" s="125">
        <v>15</v>
      </c>
      <c r="E13" s="126">
        <v>53</v>
      </c>
      <c r="F13" s="125">
        <v>9</v>
      </c>
      <c r="G13" s="111"/>
      <c r="H13" s="110"/>
      <c r="I13" s="111"/>
      <c r="J13" s="110"/>
      <c r="K13" s="111">
        <v>0.08</v>
      </c>
      <c r="L13" s="110">
        <v>0.88</v>
      </c>
      <c r="M13" s="111">
        <v>0.99</v>
      </c>
      <c r="N13" s="110">
        <v>0.17</v>
      </c>
      <c r="O13" s="110">
        <v>0.66</v>
      </c>
      <c r="P13" s="110">
        <v>0.39</v>
      </c>
      <c r="Q13" s="110">
        <v>0.91</v>
      </c>
      <c r="R13" s="110">
        <v>1</v>
      </c>
      <c r="S13" s="110"/>
    </row>
    <row r="14" spans="2:19" ht="12.75">
      <c r="B14" s="11" t="s">
        <v>136</v>
      </c>
      <c r="C14" s="14">
        <v>26.58</v>
      </c>
      <c r="D14" s="15">
        <v>49.14</v>
      </c>
      <c r="E14" s="50">
        <v>84.2</v>
      </c>
      <c r="F14" s="15">
        <v>96.72</v>
      </c>
      <c r="G14" s="50"/>
      <c r="H14" s="15"/>
      <c r="I14" s="50"/>
      <c r="J14" s="15"/>
      <c r="K14" s="50">
        <v>97.67</v>
      </c>
      <c r="L14" s="15">
        <v>99.52</v>
      </c>
      <c r="M14" s="50">
        <v>99.88</v>
      </c>
      <c r="N14" s="15">
        <v>38.25</v>
      </c>
      <c r="O14" s="15">
        <v>79.98</v>
      </c>
      <c r="P14" s="15"/>
      <c r="Q14" s="15"/>
      <c r="R14" s="15"/>
      <c r="S14" s="15"/>
    </row>
    <row r="15" spans="2:19" ht="12.75">
      <c r="B15" s="11" t="s">
        <v>11</v>
      </c>
      <c r="C15" s="24">
        <v>7</v>
      </c>
      <c r="D15" s="21">
        <v>29</v>
      </c>
      <c r="E15" s="75">
        <v>58</v>
      </c>
      <c r="F15" s="21">
        <v>81</v>
      </c>
      <c r="G15" s="75">
        <v>42</v>
      </c>
      <c r="H15" s="21">
        <v>87</v>
      </c>
      <c r="I15" s="75">
        <v>97</v>
      </c>
      <c r="J15" s="21">
        <v>99</v>
      </c>
      <c r="K15" s="75">
        <v>75</v>
      </c>
      <c r="L15" s="21">
        <v>96</v>
      </c>
      <c r="M15" s="75">
        <v>100</v>
      </c>
      <c r="N15" s="21">
        <v>87</v>
      </c>
      <c r="O15" s="21">
        <v>94</v>
      </c>
      <c r="P15" s="21">
        <v>10</v>
      </c>
      <c r="Q15" s="21">
        <v>46</v>
      </c>
      <c r="R15" s="21">
        <v>84</v>
      </c>
      <c r="S15" s="21">
        <v>99</v>
      </c>
    </row>
    <row r="16" spans="2:19" ht="12.75">
      <c r="B16" s="11" t="s">
        <v>12</v>
      </c>
      <c r="C16" s="14">
        <v>7.03</v>
      </c>
      <c r="D16" s="15">
        <v>54.66</v>
      </c>
      <c r="E16" s="50">
        <v>97.77</v>
      </c>
      <c r="F16" s="15">
        <v>99.25</v>
      </c>
      <c r="G16" s="50">
        <v>90</v>
      </c>
      <c r="H16" s="15"/>
      <c r="I16" s="50"/>
      <c r="J16" s="15"/>
      <c r="K16" s="50">
        <v>41.31</v>
      </c>
      <c r="L16" s="15">
        <v>97.12</v>
      </c>
      <c r="M16" s="50">
        <v>99.74</v>
      </c>
      <c r="N16" s="15">
        <v>91.81</v>
      </c>
      <c r="O16" s="15">
        <v>97.29</v>
      </c>
      <c r="P16" s="15">
        <v>20.8</v>
      </c>
      <c r="Q16" s="15">
        <v>95.83</v>
      </c>
      <c r="R16" s="15">
        <v>100</v>
      </c>
      <c r="S16" s="15"/>
    </row>
    <row r="17" spans="2:19" ht="12.75">
      <c r="B17" s="11" t="s">
        <v>86</v>
      </c>
      <c r="C17" s="100">
        <v>1.5</v>
      </c>
      <c r="D17" s="99">
        <v>15.5</v>
      </c>
      <c r="E17" s="103">
        <v>70</v>
      </c>
      <c r="F17" s="99">
        <v>99.5</v>
      </c>
      <c r="G17" s="103">
        <v>40</v>
      </c>
      <c r="H17" s="99">
        <v>98</v>
      </c>
      <c r="I17" s="103">
        <v>100</v>
      </c>
      <c r="J17" s="99">
        <v>100</v>
      </c>
      <c r="K17" s="103">
        <v>10</v>
      </c>
      <c r="L17" s="99">
        <v>90</v>
      </c>
      <c r="M17" s="103">
        <v>99</v>
      </c>
      <c r="N17" s="99">
        <v>95</v>
      </c>
      <c r="O17" s="99">
        <v>97.5</v>
      </c>
      <c r="P17" s="118">
        <f>5/70*100</f>
        <v>7.142857142857142</v>
      </c>
      <c r="Q17" s="118">
        <f>(5+24)/70*100</f>
        <v>41.42857142857143</v>
      </c>
      <c r="R17" s="118">
        <f>(5+24+37)/70*100</f>
        <v>94.28571428571428</v>
      </c>
      <c r="S17" s="99">
        <v>100</v>
      </c>
    </row>
    <row r="18" spans="2:19" ht="12.75">
      <c r="B18" s="87" t="s">
        <v>108</v>
      </c>
      <c r="C18" s="122"/>
      <c r="D18" s="123"/>
      <c r="E18" s="103"/>
      <c r="F18" s="99"/>
      <c r="G18" s="103"/>
      <c r="H18" s="99"/>
      <c r="I18" s="103"/>
      <c r="J18" s="99"/>
      <c r="K18" s="103"/>
      <c r="L18" s="99"/>
      <c r="M18" s="103"/>
      <c r="N18" s="99"/>
      <c r="O18" s="99"/>
      <c r="P18" s="118"/>
      <c r="Q18" s="118"/>
      <c r="R18" s="118"/>
      <c r="S18" s="99"/>
    </row>
    <row r="19" spans="2:19" ht="12.75">
      <c r="B19" s="11" t="s">
        <v>13</v>
      </c>
      <c r="C19" s="14">
        <v>13</v>
      </c>
      <c r="D19" s="15">
        <v>25</v>
      </c>
      <c r="E19" s="50">
        <v>55</v>
      </c>
      <c r="F19" s="15">
        <v>76</v>
      </c>
      <c r="G19" s="50">
        <v>50</v>
      </c>
      <c r="H19" s="15">
        <v>88</v>
      </c>
      <c r="I19" s="50">
        <v>98</v>
      </c>
      <c r="J19" s="15">
        <v>99</v>
      </c>
      <c r="K19" s="50">
        <v>62</v>
      </c>
      <c r="L19" s="15">
        <v>96</v>
      </c>
      <c r="M19" s="50">
        <v>99</v>
      </c>
      <c r="N19" s="15">
        <v>95</v>
      </c>
      <c r="O19" s="15">
        <v>99</v>
      </c>
      <c r="P19" s="15">
        <v>11</v>
      </c>
      <c r="Q19" s="15">
        <v>65</v>
      </c>
      <c r="R19" s="15">
        <v>99</v>
      </c>
      <c r="S19" s="15">
        <v>100</v>
      </c>
    </row>
    <row r="20" spans="2:19" ht="12.75">
      <c r="B20" s="11" t="s">
        <v>14</v>
      </c>
      <c r="C20" s="47">
        <v>21.6</v>
      </c>
      <c r="D20" s="26">
        <v>83.3</v>
      </c>
      <c r="E20">
        <v>96.7</v>
      </c>
      <c r="F20" s="26">
        <v>98.7</v>
      </c>
      <c r="G20">
        <v>90</v>
      </c>
      <c r="H20" s="26">
        <v>95</v>
      </c>
      <c r="I20">
        <v>100</v>
      </c>
      <c r="J20" s="26">
        <v>100</v>
      </c>
      <c r="K20">
        <v>48.1</v>
      </c>
      <c r="L20" s="26">
        <v>85.6</v>
      </c>
      <c r="M20" s="71">
        <v>96.3</v>
      </c>
      <c r="N20" s="26" t="s">
        <v>174</v>
      </c>
      <c r="O20" s="26" t="s">
        <v>174</v>
      </c>
      <c r="P20" s="26">
        <v>53.1</v>
      </c>
      <c r="Q20" s="108">
        <v>0.796</v>
      </c>
      <c r="R20" s="26">
        <v>98</v>
      </c>
      <c r="S20" s="26">
        <v>100</v>
      </c>
    </row>
    <row r="21" spans="2:19" ht="12.75">
      <c r="B21" s="12" t="s">
        <v>88</v>
      </c>
      <c r="C21" s="14"/>
      <c r="D21" s="15"/>
      <c r="E21" s="50"/>
      <c r="F21" s="15"/>
      <c r="G21" s="50"/>
      <c r="H21" s="15"/>
      <c r="I21" s="50"/>
      <c r="J21" s="15"/>
      <c r="K21" s="50"/>
      <c r="L21" s="15"/>
      <c r="M21" s="50"/>
      <c r="N21" s="15"/>
      <c r="O21" s="15"/>
      <c r="P21" s="15"/>
      <c r="Q21" s="15"/>
      <c r="R21" s="15"/>
      <c r="S21" s="15"/>
    </row>
    <row r="22" spans="2:19" ht="12.75">
      <c r="B22" s="11" t="s">
        <v>15</v>
      </c>
      <c r="C22" s="47">
        <v>0.67</v>
      </c>
      <c r="D22" s="26">
        <v>87.62</v>
      </c>
      <c r="E22">
        <v>98.43</v>
      </c>
      <c r="F22" s="26">
        <v>99.44</v>
      </c>
      <c r="G22" s="71"/>
      <c r="H22" s="26"/>
      <c r="I22" s="71"/>
      <c r="J22" s="26"/>
      <c r="K22" s="71">
        <v>12.51</v>
      </c>
      <c r="L22" s="26">
        <v>84.75</v>
      </c>
      <c r="M22" s="71">
        <v>97.23</v>
      </c>
      <c r="N22" s="26">
        <v>92.48</v>
      </c>
      <c r="O22" s="26">
        <v>96.21</v>
      </c>
      <c r="P22" s="26">
        <v>0</v>
      </c>
      <c r="Q22" s="26">
        <v>100</v>
      </c>
      <c r="R22" s="26">
        <v>100</v>
      </c>
      <c r="S22" s="26">
        <v>100</v>
      </c>
    </row>
    <row r="23" spans="2:19" ht="12.75">
      <c r="B23" s="11" t="s">
        <v>16</v>
      </c>
      <c r="C23" s="14"/>
      <c r="D23" s="15"/>
      <c r="E23" s="50"/>
      <c r="F23" s="15"/>
      <c r="G23" s="50"/>
      <c r="H23" s="15"/>
      <c r="I23" s="50"/>
      <c r="J23" s="84"/>
      <c r="K23" s="50"/>
      <c r="L23" s="15"/>
      <c r="M23" s="50"/>
      <c r="N23" s="15"/>
      <c r="O23" s="15"/>
      <c r="P23" s="15"/>
      <c r="Q23" s="15"/>
      <c r="R23" s="15"/>
      <c r="S23" s="15"/>
    </row>
    <row r="24" spans="2:19" ht="12.75">
      <c r="B24" s="11" t="s">
        <v>17</v>
      </c>
      <c r="C24" s="106">
        <v>7.41</v>
      </c>
      <c r="D24" s="71">
        <v>31.38</v>
      </c>
      <c r="E24" s="107">
        <v>42.5</v>
      </c>
      <c r="F24" s="71">
        <v>45.91</v>
      </c>
      <c r="G24" s="71" t="s">
        <v>172</v>
      </c>
      <c r="H24" s="71"/>
      <c r="I24" s="107"/>
      <c r="J24" s="71"/>
      <c r="K24" s="107">
        <v>27.97</v>
      </c>
      <c r="L24" s="71">
        <v>90.54</v>
      </c>
      <c r="M24" s="107">
        <v>98.02</v>
      </c>
      <c r="N24" s="71">
        <v>31.9</v>
      </c>
      <c r="O24" s="71">
        <v>64.62</v>
      </c>
      <c r="P24" s="71">
        <v>85.71</v>
      </c>
      <c r="Q24" s="71">
        <v>100</v>
      </c>
      <c r="R24" s="71"/>
      <c r="S24" s="71"/>
    </row>
    <row r="25" spans="2:19" ht="12.75">
      <c r="B25" s="11" t="s">
        <v>18</v>
      </c>
      <c r="C25" s="81">
        <v>9.94</v>
      </c>
      <c r="D25" s="82">
        <v>54.84</v>
      </c>
      <c r="E25" s="83">
        <v>86.48</v>
      </c>
      <c r="F25" s="82">
        <v>98.62</v>
      </c>
      <c r="G25" s="83"/>
      <c r="H25" s="82"/>
      <c r="I25" s="83"/>
      <c r="J25" s="82"/>
      <c r="K25" s="83">
        <v>36.32</v>
      </c>
      <c r="L25" s="82">
        <v>81.45</v>
      </c>
      <c r="M25" s="83">
        <v>96.94</v>
      </c>
      <c r="N25" s="82">
        <v>34.34</v>
      </c>
      <c r="O25" s="82">
        <v>79.81</v>
      </c>
      <c r="P25" s="82">
        <v>96.66</v>
      </c>
      <c r="Q25" s="82">
        <v>100</v>
      </c>
      <c r="R25" s="82">
        <v>100</v>
      </c>
      <c r="S25" s="82">
        <v>100</v>
      </c>
    </row>
    <row r="26" spans="2:19" ht="12.75">
      <c r="B26" s="11" t="s">
        <v>19</v>
      </c>
      <c r="C26" s="47">
        <v>0.13</v>
      </c>
      <c r="D26" s="26">
        <v>5.22</v>
      </c>
      <c r="E26">
        <v>76.09</v>
      </c>
      <c r="F26" s="26">
        <v>97.14</v>
      </c>
      <c r="G26" s="71">
        <v>28.42</v>
      </c>
      <c r="H26" s="26">
        <v>77.95</v>
      </c>
      <c r="I26" s="71">
        <v>97.45</v>
      </c>
      <c r="J26" s="26">
        <v>99.59</v>
      </c>
      <c r="K26" s="71">
        <v>45.46</v>
      </c>
      <c r="L26" s="26">
        <v>97.16</v>
      </c>
      <c r="M26" s="71">
        <v>99.57</v>
      </c>
      <c r="N26" s="26">
        <v>54.77</v>
      </c>
      <c r="O26" s="26">
        <v>89.38</v>
      </c>
      <c r="P26" s="26">
        <v>19.8</v>
      </c>
      <c r="Q26" s="26">
        <v>98.01</v>
      </c>
      <c r="R26" s="26">
        <v>100</v>
      </c>
      <c r="S26" s="26">
        <v>100</v>
      </c>
    </row>
    <row r="27" spans="2:19" ht="12.75">
      <c r="B27" s="11" t="s">
        <v>132</v>
      </c>
      <c r="C27" s="14"/>
      <c r="D27" s="15"/>
      <c r="E27" s="50"/>
      <c r="F27" s="15"/>
      <c r="G27" s="50"/>
      <c r="H27" s="15"/>
      <c r="I27" s="50"/>
      <c r="J27" s="15"/>
      <c r="K27" s="50"/>
      <c r="L27" s="15"/>
      <c r="M27" s="50"/>
      <c r="N27" s="15"/>
      <c r="O27" s="15"/>
      <c r="P27" s="15"/>
      <c r="Q27" s="15"/>
      <c r="R27" s="15"/>
      <c r="S27" s="15"/>
    </row>
    <row r="28" spans="2:19" ht="12.75">
      <c r="B28" s="11" t="s">
        <v>156</v>
      </c>
      <c r="C28" s="15"/>
      <c r="D28" s="15"/>
      <c r="E28" s="50"/>
      <c r="F28" s="15"/>
      <c r="G28" s="50"/>
      <c r="H28" s="15"/>
      <c r="I28" s="50"/>
      <c r="J28" s="15"/>
      <c r="K28" s="50"/>
      <c r="L28" s="15"/>
      <c r="M28" s="50"/>
      <c r="N28" s="15"/>
      <c r="O28" s="15"/>
      <c r="P28" s="15"/>
      <c r="Q28" s="15"/>
      <c r="R28" s="15"/>
      <c r="S28" s="15"/>
    </row>
    <row r="29" spans="2:19" ht="13.5" thickBot="1">
      <c r="B29" s="29" t="s">
        <v>21</v>
      </c>
      <c r="C29" s="22">
        <v>89</v>
      </c>
      <c r="D29" s="22">
        <v>9</v>
      </c>
      <c r="E29" s="23">
        <v>1</v>
      </c>
      <c r="F29" s="22">
        <v>1</v>
      </c>
      <c r="G29" s="23">
        <v>100</v>
      </c>
      <c r="H29" s="22"/>
      <c r="I29" s="23"/>
      <c r="J29" s="22"/>
      <c r="K29" s="23">
        <v>99</v>
      </c>
      <c r="L29" s="22">
        <v>1</v>
      </c>
      <c r="M29" s="23"/>
      <c r="N29" s="22">
        <v>46</v>
      </c>
      <c r="O29" s="22">
        <v>52</v>
      </c>
      <c r="P29" s="22"/>
      <c r="Q29" s="22"/>
      <c r="R29" s="22"/>
      <c r="S29" s="22"/>
    </row>
    <row r="30" spans="2:19" ht="13.5" thickBot="1">
      <c r="B30" s="68" t="s">
        <v>133</v>
      </c>
      <c r="C30" s="127">
        <f aca="true" t="shared" si="0" ref="C30:S30">AVERAGE(C10:C29)</f>
        <v>16.924</v>
      </c>
      <c r="D30" s="127">
        <f t="shared" si="0"/>
        <v>40.37733333333334</v>
      </c>
      <c r="E30" s="127">
        <f t="shared" si="0"/>
        <v>68.61133333333333</v>
      </c>
      <c r="F30" s="127">
        <f t="shared" si="0"/>
        <v>76.552</v>
      </c>
      <c r="G30" s="127">
        <f t="shared" si="0"/>
        <v>61.71333333333334</v>
      </c>
      <c r="H30" s="127">
        <f t="shared" si="0"/>
        <v>88.42142857142858</v>
      </c>
      <c r="I30" s="127">
        <f t="shared" si="0"/>
        <v>97.77857142857144</v>
      </c>
      <c r="J30" s="127">
        <f t="shared" si="0"/>
        <v>99.51285714285714</v>
      </c>
      <c r="K30" s="127">
        <f t="shared" si="0"/>
        <v>49.76133333333334</v>
      </c>
      <c r="L30" s="127">
        <f t="shared" si="0"/>
        <v>80.33466666666668</v>
      </c>
      <c r="M30" s="127">
        <f t="shared" si="0"/>
        <v>91.54785714285715</v>
      </c>
      <c r="N30" s="127">
        <f t="shared" si="0"/>
        <v>64.33714285714287</v>
      </c>
      <c r="O30" s="127">
        <f t="shared" si="0"/>
        <v>81.10357142857144</v>
      </c>
      <c r="P30" s="127">
        <f t="shared" si="0"/>
        <v>25.507912087912082</v>
      </c>
      <c r="Q30" s="127">
        <f t="shared" si="0"/>
        <v>62.767274725274724</v>
      </c>
      <c r="R30" s="127">
        <f t="shared" si="0"/>
        <v>84.44047619047619</v>
      </c>
      <c r="S30" s="127">
        <f t="shared" si="0"/>
        <v>99</v>
      </c>
    </row>
    <row r="33" ht="12.75">
      <c r="B33" t="s">
        <v>131</v>
      </c>
    </row>
  </sheetData>
  <sheetProtection/>
  <mergeCells count="5">
    <mergeCell ref="K6:M7"/>
    <mergeCell ref="N6:O7"/>
    <mergeCell ref="P6:S7"/>
    <mergeCell ref="C6:F7"/>
    <mergeCell ref="G6:J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Ok Målfrid Mangrud</cp:lastModifiedBy>
  <cp:lastPrinted>2009-02-13T06:04:58Z</cp:lastPrinted>
  <dcterms:created xsi:type="dcterms:W3CDTF">2004-10-11T10:43:22Z</dcterms:created>
  <dcterms:modified xsi:type="dcterms:W3CDTF">2021-03-04T16:38:42Z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